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out" sheetId="1" r:id="rId1"/>
    <sheet name="Sign-out log" sheetId="2" r:id="rId2"/>
    <sheet name="Equipment" sheetId="3" r:id="rId3"/>
    <sheet name="Weekly check" sheetId="4" r:id="rId4"/>
    <sheet name="Print form" sheetId="5" r:id="rId5"/>
  </sheets>
  <definedNames>
    <definedName name="_xlnm.Print_Titles" localSheetId="1">'Sign-out log'!$1:$1</definedName>
    <definedName name="_xlnm.Print_Titles" localSheetId="2">'Equipment'!$1:$1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\-mm\-dd\ hh:mm:ss"/>
    <numFmt numFmtId="165" formatCode="0.000000"/>
    <numFmt numFmtId="166" formatCode="0.0"/>
    <numFmt numFmtId="167" formatCode="yyyy\-mm\-dd"/>
    <numFmt numFmtId="168" formatCode="yyyy\-mm\-dd\ hh:mm"/>
  </numFmts>
  <fonts count="20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1"/>
      <color rgb="FFFFFFFF"/>
      <name val="Calibri"/>
      <family val="2"/>
    </font>
    <font>
      <b/>
      <sz val="18"/>
      <color rgb="FF111827"/>
      <name val="Calibri"/>
      <family val="2"/>
    </font>
    <font>
      <sz val="9"/>
      <color rgb="FF64748B"/>
      <name val="Calibri"/>
      <family val="2"/>
    </font>
    <font>
      <b/>
      <sz val="11"/>
      <color rgb="FF047857"/>
      <name val="Calibri"/>
      <family val="2"/>
    </font>
    <font>
      <b/>
      <sz val="11"/>
      <color rgb="FF475569"/>
      <name val="Calibri"/>
      <family val="2"/>
    </font>
    <font>
      <b/>
      <sz val="11"/>
      <color rgb="FFB45309"/>
      <name val="Calibri"/>
      <family val="2"/>
    </font>
    <font>
      <b/>
      <sz val="11"/>
      <color rgb="FFB91C1C"/>
      <name val="Calibri"/>
      <family val="2"/>
    </font>
    <font>
      <b/>
      <sz val="11"/>
      <color rgb="FF475569"/>
      <name val="Calibri"/>
      <family val="2"/>
    </font>
    <font>
      <b/>
      <sz val="11"/>
      <color rgb="FF111827"/>
      <name val="Calibri"/>
      <family val="2"/>
    </font>
    <font>
      <sz val="12"/>
      <color rgb="FF475569"/>
      <name val="Calibri"/>
      <family val="2"/>
    </font>
    <font>
      <b/>
      <sz val="12"/>
      <color rgb="FFFFFFFF"/>
      <name val="Calibri"/>
      <family val="2"/>
    </font>
    <font>
      <sz val="10"/>
      <color rgb="FF334155"/>
      <name val="Calibri"/>
      <family val="2"/>
    </font>
    <font>
      <b/>
      <sz val="10"/>
      <color rgb="FF111827"/>
      <name val="Calibri"/>
      <family val="2"/>
    </font>
    <font>
      <sz val="11"/>
      <color rgb="FF64748B"/>
      <name val="Calibri"/>
      <family val="2"/>
    </font>
    <font>
      <b/>
      <sz val="22"/>
      <color rgb="FF111827"/>
      <name val="Calibri"/>
      <family val="2"/>
    </font>
    <font>
      <sz val="10"/>
      <color rgb="FF475569"/>
      <name val="Calibri"/>
      <family val="2"/>
    </font>
    <font>
      <sz val="11"/>
      <color rgb="FF334155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111827"/>
        <bgColor indexed="64"/>
      </patternFill>
    </fill>
    <fill>
      <patternFill patternType="solid">
        <fgColor rgb="FFECFDF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FF7E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47556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  <border>
      <left/>
      <right/>
      <top/>
      <bottom style="thin">
        <color rgb="FF94A3B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3" borderId="1" xfId="0" applyFont="1" applyFill="1" applyBorder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0" fontId="2" fillId="0" borderId="0" xfId="0" applyFont="1"/>
    <xf numFmtId="0" fontId="0" fillId="0" borderId="0" xfId="0" applyAlignment="1">
      <alignment vertical="top" wrapText="1"/>
    </xf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13" fillId="3" borderId="0" xfId="0" applyFont="1" applyFill="1" applyAlignment="1">
      <alignment horizontal="left" vertical="center" indent="1"/>
    </xf>
    <xf numFmtId="0" fontId="11" fillId="2" borderId="2" xfId="0" applyFont="1" applyFill="1" applyBorder="1" applyAlignment="1">
      <alignment horizontal="left" vertical="top" wrapText="1" indent="1"/>
    </xf>
    <xf numFmtId="0" fontId="12" fillId="0" borderId="0" xfId="0" applyFont="1"/>
    <xf numFmtId="0" fontId="5" fillId="0" borderId="0" xfId="0" applyFont="1" applyAlignment="1">
      <alignment vertical="top" wrapText="1"/>
    </xf>
    <xf numFmtId="0" fontId="6" fillId="4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left" vertical="top" wrapText="1" indent="1"/>
    </xf>
    <xf numFmtId="0" fontId="15" fillId="2" borderId="1" xfId="0" applyFont="1" applyFill="1" applyBorder="1" applyAlignment="1">
      <alignment horizontal="left" vertical="top" wrapText="1" indent="1"/>
    </xf>
    <xf numFmtId="0" fontId="15" fillId="0" borderId="2" xfId="0" applyFont="1" applyBorder="1" applyAlignment="1">
      <alignment horizontal="left" vertical="top" wrapText="1" indent="1"/>
    </xf>
    <xf numFmtId="0" fontId="14" fillId="0" borderId="2" xfId="0" applyFont="1" applyBorder="1" applyAlignment="1">
      <alignment horizontal="left" vertical="top" wrapText="1" indent="1"/>
    </xf>
    <xf numFmtId="49" fontId="0" fillId="0" borderId="0" xfId="0" applyNumberFormat="1"/>
    <xf numFmtId="0" fontId="3" fillId="3" borderId="1" xfId="0" applyFont="1" applyFill="1" applyBorder="1" applyAlignment="1">
      <alignment horizontal="right" vertical="center" wrapText="1" indent="2"/>
    </xf>
    <xf numFmtId="0" fontId="3" fillId="3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0" fillId="0" borderId="3" xfId="0" applyBorder="1" applyAlignment="1">
      <alignment vertical="center"/>
    </xf>
    <xf numFmtId="49" fontId="0" fillId="0" borderId="3" xfId="0" applyNumberFormat="1" applyBorder="1" applyAlignment="1">
      <alignment vertical="center"/>
    </xf>
    <xf numFmtId="167" fontId="0" fillId="0" borderId="3" xfId="0" applyNumberFormat="1" applyBorder="1" applyAlignment="1">
      <alignment vertical="center"/>
    </xf>
    <xf numFmtId="168" fontId="0" fillId="0" borderId="3" xfId="0" applyNumberFormat="1" applyBorder="1" applyAlignment="1">
      <alignment vertical="center"/>
    </xf>
    <xf numFmtId="1" fontId="0" fillId="0" borderId="3" xfId="0" applyNumberForma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19" fillId="8" borderId="3" xfId="0" applyFont="1" applyFill="1" applyBorder="1" applyAlignment="1">
      <alignment vertical="center"/>
    </xf>
    <xf numFmtId="0" fontId="7" fillId="8" borderId="3" xfId="0" applyFont="1" applyFill="1" applyBorder="1" applyAlignment="1">
      <alignment horizontal="center" vertical="center"/>
    </xf>
    <xf numFmtId="1" fontId="19" fillId="8" borderId="3" xfId="0" applyNumberFormat="1" applyFont="1" applyFill="1" applyBorder="1" applyAlignment="1">
      <alignment vertical="center"/>
    </xf>
    <xf numFmtId="167" fontId="19" fillId="8" borderId="3" xfId="0" applyNumberFormat="1" applyFont="1" applyFill="1" applyBorder="1" applyAlignment="1">
      <alignment vertical="center"/>
    </xf>
    <xf numFmtId="0" fontId="3" fillId="9" borderId="1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right" vertical="center" wrapText="1" indent="2"/>
    </xf>
    <xf numFmtId="0" fontId="17" fillId="8" borderId="4" xfId="0" applyFont="1" applyFill="1" applyBorder="1" applyAlignment="1">
      <alignment horizontal="center" vertical="center"/>
    </xf>
    <xf numFmtId="0" fontId="18" fillId="8" borderId="4" xfId="0" applyFont="1" applyFill="1" applyBorder="1" applyAlignment="1">
      <alignment horizontal="center" vertical="top" wrapText="1"/>
    </xf>
    <xf numFmtId="9" fontId="17" fillId="8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bottom"/>
    </xf>
  </cellXfs>
  <cellStyles count="1">
    <cellStyle name="Normal" xfId="0" builtinId="0"/>
  </cellStyles>
  <dxfs count="7">
    <dxf>
      <font>
        <b/>
        <color rgb="FFB91C1C"/>
      </font>
      <fill>
        <patternFill patternType="solid">
          <bgColor rgb="FFFEF2F2"/>
        </patternFill>
      </fill>
    </dxf>
    <dxf>
      <font>
        <b/>
        <color rgb="FFB45309"/>
      </font>
      <fill>
        <patternFill patternType="solid">
          <bgColor rgb="FFFFF7ED"/>
        </patternFill>
      </fill>
    </dxf>
    <dxf>
      <font>
        <b/>
        <color rgb="FF047857"/>
      </font>
      <fill>
        <patternFill patternType="solid">
          <bgColor rgb="FFECFDF5"/>
        </patternFill>
      </fill>
    </dxf>
    <dxf>
      <font>
        <b/>
        <color rgb="FF475569"/>
      </font>
      <fill>
        <patternFill patternType="solid">
          <bgColor rgb="FFF1F5F9"/>
        </patternFill>
      </fill>
    </dxf>
    <dxf>
      <fill>
        <patternFill patternType="solid">
          <bgColor rgb="FFFEF2F2"/>
        </patternFill>
      </fill>
    </dxf>
    <dxf>
      <font>
        <b/>
        <color rgb="FFB91C1C"/>
      </font>
    </dxf>
    <dxf>
      <font>
        <color rgb="FFB45309"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0</xdr:row>
      <xdr:rowOff>66675</xdr:rowOff>
    </xdr:from>
    <xdr:ext cx="304800" cy="304800"/>
    <xdr:pic>
      <xdr:nvPicPr>
        <xdr:cNvPr id="1" name="TagLogger" descr="TagLogg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taglogger.com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workbookViewId="0"/>
  </sheetViews>
  <sheetFormatPr defaultRowHeight="15"/>
  <cols>
    <col min="1" max="1" width="7" customWidth="1"/>
    <col min="2" max="2" width="24" customWidth="1"/>
    <col min="3" max="3" width="50" customWidth="1"/>
    <col min="4" max="4" width="38" customWidth="1"/>
  </cols>
  <sheetData>
    <row r="1" ht="34" customHeight="1">
      <c r="B1" s="9" t="inlineStr">
        <is>
          <t xml:space="preserve">TagLogger</t>
        </is>
      </c>
    </row>
    <row r="2">
      <c r="B2" s="13" t="inlineStr">
        <is>
          <t xml:space="preserve">Equipment sign-out sheet</t>
        </is>
      </c>
    </row>
    <row r="3">
      <c r="B3" s="6" t="inlineStr">
        <is>
          <t xml:space="preserve">taglogger.com</t>
        </is>
      </c>
    </row>
    <row r="4"/>
    <row r="5" ht="24" customHeight="1">
      <c r="B5" s="11" t="inlineStr">
        <is>
          <t xml:space="preserve">How this workbook works</t>
        </is>
      </c>
      <c r="C5" s="11"/>
      <c r="D5" s="11"/>
    </row>
    <row r="6" ht="45" customHeight="1">
      <c r="B6" s="12" t="inlineStr">
        <is>
          <t xml:space="preserve">Sign-out log</t>
        </is>
      </c>
      <c r="C6" s="20" t="inlineStr">
        <is>
          <t xml:space="preserve">One row each time an item leaves the yard or shop. Pick the asset ID, fill the white cells and leave the grey ones: status, description, serial, days out and the condition check fill themselves in.</t>
        </is>
      </c>
      <c r="D6" s="20"/>
    </row>
    <row r="7" ht="30" customHeight="1">
      <c r="B7" s="12" t="inlineStr">
        <is>
          <t xml:space="preserve">Equipment</t>
        </is>
      </c>
      <c r="C7" s="20" t="inlineStr">
        <is>
          <t xml:space="preserve">Your register, one row per physical item. Its asset IDs are the drop-down on the Sign-out log, and it shows who has each item now and where it went.</t>
        </is>
      </c>
      <c r="D7" s="20"/>
    </row>
    <row r="8" ht="30" customHeight="1">
      <c r="B8" s="12" t="inlineStr">
        <is>
          <t xml:space="preserve">Weekly check</t>
        </is>
      </c>
      <c r="C8" s="20" t="inlineStr">
        <is>
          <t xml:space="preserve">The Friday numbers, the overdue items oldest due date first with who took them and where, and the eight-step check.</t>
        </is>
      </c>
      <c r="D8" s="20"/>
    </row>
    <row r="9" ht="30" customHeight="1">
      <c r="B9" s="12" t="inlineStr">
        <is>
          <t xml:space="preserve">Print form</t>
        </is>
      </c>
      <c r="C9" s="20" t="inlineStr">
        <is>
          <t xml:space="preserve">A one-page paper sheet for a site with no laptop. Type its rows into the Sign-out log at the end of the day.</t>
        </is>
      </c>
      <c r="D9" s="20"/>
    </row>
    <row r="10" ht="45" customHeight="1">
      <c r="B10" s="12" t="inlineStr">
        <is>
          <t xml:space="preserve">Example rows</t>
        </is>
      </c>
      <c r="C10" s="20" t="inlineStr">
        <is>
          <t xml:space="preserve">The first four rows of the Sign-out log and five rows of Equipment are examples dated September 2026. Select their white cells and press Delete before real use. The grey cells clear themselves.</t>
        </is>
      </c>
      <c r="D10" s="20"/>
    </row>
    <row r="11">
      <c r="B11" s="12" t="inlineStr">
        <is>
          <t xml:space="preserve">Your data</t>
        </is>
      </c>
      <c r="C11" s="20" t="inlineStr">
        <is>
          <t xml:space="preserve">The file works offline and stays yours. Nothing in it connects to TagLogger.</t>
        </is>
      </c>
      <c r="D11" s="20"/>
    </row>
    <row r="12" ht="9" customHeight="1"/>
    <row r="13" ht="24" customHeight="1">
      <c r="B13" s="11" t="inlineStr">
        <is>
          <t xml:space="preserve">Colour key</t>
        </is>
      </c>
      <c r="C13" s="11"/>
      <c r="D13" s="11"/>
    </row>
    <row r="14">
      <c r="B14" s="12" t="inlineStr">
        <is>
          <t xml:space="preserve">Dark column header</t>
        </is>
      </c>
      <c r="C14" s="20" t="inlineStr">
        <is>
          <t xml:space="preserve">You fill this column in. White cells, ruled like a paper log.</t>
        </is>
      </c>
      <c r="D14" s="20"/>
    </row>
    <row r="15">
      <c r="B15" s="12" t="inlineStr">
        <is>
          <t xml:space="preserve">Slate header, grey cells</t>
        </is>
      </c>
      <c r="C15" s="20" t="inlineStr">
        <is>
          <t xml:space="preserve">The workbook works this out. Typing over a grey cell removes its formula.</t>
        </is>
      </c>
      <c r="D15" s="20"/>
    </row>
    <row r="16">
      <c r="B16" s="12" t="inlineStr">
        <is>
          <t xml:space="preserve">Red row</t>
        </is>
      </c>
      <c r="C16" s="20" t="inlineStr">
        <is>
          <t xml:space="preserve">Overdue: not back and past its due date.</t>
        </is>
      </c>
      <c r="D16" s="20"/>
    </row>
    <row r="17" ht="9" customHeight="1"/>
    <row r="18" ht="24" customHeight="1">
      <c r="B18" s="11" t="inlineStr">
        <is>
          <t xml:space="preserve">Status</t>
        </is>
      </c>
      <c r="C18" s="11"/>
      <c r="D18" s="11"/>
    </row>
    <row r="19">
      <c r="B19" s="12" t="inlineStr">
        <is>
          <t xml:space="preserve">Out</t>
        </is>
      </c>
      <c r="C19" s="20" t="inlineStr">
        <is>
          <t xml:space="preserve">Signed out and due back on a later day.</t>
        </is>
      </c>
      <c r="D19" s="20"/>
    </row>
    <row r="20">
      <c r="B20" s="12" t="inlineStr">
        <is>
          <t xml:space="preserve">Due today</t>
        </is>
      </c>
      <c r="C20" s="20" t="inlineStr">
        <is>
          <t xml:space="preserve">Due back today and not returned yet.</t>
        </is>
      </c>
      <c r="D20" s="20"/>
    </row>
    <row r="21" ht="30" customHeight="1">
      <c r="B21" s="12" t="inlineStr">
        <is>
          <t xml:space="preserve">Overdue</t>
        </is>
      </c>
      <c r="C21" s="20" t="inlineStr">
        <is>
          <t xml:space="preserve">Past its due date and not returned. The whole row turns red and the item joins the chase list.</t>
        </is>
      </c>
      <c r="D21" s="20"/>
    </row>
    <row r="22" ht="30" customHeight="1">
      <c r="B22" s="12" t="inlineStr">
        <is>
          <t xml:space="preserve">Open-ended</t>
        </is>
      </c>
      <c r="C22" s="20" t="inlineStr">
        <is>
          <t xml:space="preserve">Out with no due date. These are the rows that go stale, so give each one a date on Friday.</t>
        </is>
      </c>
      <c r="D22" s="20"/>
    </row>
    <row r="23">
      <c r="B23" s="12" t="inlineStr">
        <is>
          <t xml:space="preserve">Returned</t>
        </is>
      </c>
      <c r="C23" s="20" t="inlineStr">
        <is>
          <t xml:space="preserve">The Returned cell has a date.</t>
        </is>
      </c>
      <c r="D23" s="20"/>
    </row>
    <row r="24" ht="9" customHeight="1"/>
    <row r="25" ht="24" customHeight="1">
      <c r="B25" s="11" t="inlineStr">
        <is>
          <t xml:space="preserve">Condition words</t>
        </is>
      </c>
      <c r="C25" s="11"/>
      <c r="D25" s="11"/>
    </row>
    <row r="26">
      <c r="B26" s="12" t="inlineStr">
        <is>
          <t xml:space="preserve">new</t>
        </is>
      </c>
      <c r="C26" s="20" t="inlineStr">
        <is>
          <t xml:space="preserve">Unused, or still in its box.</t>
        </is>
      </c>
      <c r="D26" s="20"/>
    </row>
    <row r="27">
      <c r="B27" s="12" t="inlineStr">
        <is>
          <t xml:space="preserve">good</t>
        </is>
      </c>
      <c r="C27" s="20" t="inlineStr">
        <is>
          <t xml:space="preserve">Works as it should, with normal wear.</t>
        </is>
      </c>
      <c r="D27" s="20"/>
    </row>
    <row r="28">
      <c r="B28" s="12" t="inlineStr">
        <is>
          <t xml:space="preserve">worn</t>
        </is>
      </c>
      <c r="C28" s="20" t="inlineStr">
        <is>
          <t xml:space="preserve">Works, but needs attention soon.</t>
        </is>
      </c>
      <c r="D28" s="20"/>
    </row>
    <row r="29">
      <c r="B29" s="12" t="inlineStr">
        <is>
          <t xml:space="preserve">damaged</t>
        </is>
      </c>
      <c r="C29" s="20" t="inlineStr">
        <is>
          <t xml:space="preserve">Not safe or not working. Keep it off the shelf until it is fixed.</t>
        </is>
      </c>
      <c r="D29" s="20"/>
    </row>
    <row r="30">
      <c r="B30" s="12" t="inlineStr">
        <is>
          <t xml:space="preserve">Came back</t>
        </is>
      </c>
      <c r="C30" s="20" t="inlineStr">
        <is>
          <t xml:space="preserve">Says Worse when the condition in is lower on this list than the condition out.</t>
        </is>
      </c>
      <c r="D30" s="20"/>
    </row>
    <row r="31" ht="9" customHeight="1"/>
    <row r="32" ht="24" customHeight="1">
      <c r="B32" s="11" t="inlineStr">
        <is>
          <t xml:space="preserve">Sign-out log columns</t>
        </is>
      </c>
      <c r="C32" s="11"/>
      <c r="D32" s="11"/>
    </row>
    <row r="33">
      <c r="B33" s="21" t="inlineStr">
        <is>
          <t xml:space="preserve">Column</t>
        </is>
      </c>
      <c r="C33" s="21" t="inlineStr">
        <is>
          <t xml:space="preserve">What goes in it</t>
        </is>
      </c>
      <c r="D33" s="21" t="inlineStr">
        <is>
          <t xml:space="preserve">Values</t>
        </is>
      </c>
    </row>
    <row r="34" ht="30" customHeight="1">
      <c r="B34" s="22" t="inlineStr">
        <is>
          <t xml:space="preserve">Status</t>
        </is>
      </c>
      <c r="C34" s="23" t="inlineStr">
        <is>
          <t xml:space="preserve">Worked out from the dates.</t>
        </is>
      </c>
      <c r="D34" s="23" t="inlineStr">
        <is>
          <t xml:space="preserve">Out, Due today, Overdue, Open-ended, Returned</t>
        </is>
      </c>
    </row>
    <row r="35" ht="30" customHeight="1">
      <c r="B35" s="22" t="inlineStr">
        <is>
          <t xml:space="preserve">Asset ID</t>
        </is>
      </c>
      <c r="C35" s="23" t="inlineStr">
        <is>
          <t xml:space="preserve">Your own short permanent code, one per physical item. Never reuse a retired code.</t>
        </is>
      </c>
      <c r="D35" s="23" t="inlineStr">
        <is>
          <t xml:space="preserve">From Equipment, e.g. DRL-014</t>
        </is>
      </c>
    </row>
    <row r="36" ht="30" customHeight="1">
      <c r="B36" s="22" t="inlineStr">
        <is>
          <t xml:space="preserve">Description</t>
        </is>
      </c>
      <c r="C36" s="23" t="inlineStr">
        <is>
          <t xml:space="preserve">What a crew member would call it out loud, from the Equipment sheet.</t>
        </is>
      </c>
      <c r="D36" s="23" t="inlineStr">
        <is>
          <t xml:space="preserve">Worked out</t>
        </is>
      </c>
    </row>
    <row r="37" ht="30" customHeight="1">
      <c r="B37" s="22" t="inlineStr">
        <is>
          <t xml:space="preserve">Serial</t>
        </is>
      </c>
      <c r="C37" s="23" t="inlineStr">
        <is>
          <t xml:space="preserve">Manufacturer serial or service tag, from the Equipment sheet.</t>
        </is>
      </c>
      <c r="D37" s="23" t="inlineStr">
        <is>
          <t xml:space="preserve">Worked out, kept as text</t>
        </is>
      </c>
    </row>
    <row r="38" ht="16.5" customHeight="1">
      <c r="B38" s="22" t="inlineStr">
        <is>
          <t xml:space="preserve">Condition out</t>
        </is>
      </c>
      <c r="C38" s="23" t="inlineStr">
        <is>
          <t xml:space="preserve">The condition as it leaves.</t>
        </is>
      </c>
      <c r="D38" s="23" t="inlineStr">
        <is>
          <t xml:space="preserve">new, good, worn, damaged</t>
        </is>
      </c>
    </row>
    <row r="39" ht="30" customHeight="1">
      <c r="B39" s="22" t="inlineStr">
        <is>
          <t xml:space="preserve">Taken by</t>
        </is>
      </c>
      <c r="C39" s="23" t="inlineStr">
        <is>
          <t xml:space="preserve">The person who physically carried it away, not the person who approved it.</t>
        </is>
      </c>
      <c r="D39" s="23" t="inlineStr">
        <is>
          <t xml:space="preserve">A name</t>
        </is>
      </c>
    </row>
    <row r="40" ht="16.5" customHeight="1">
      <c r="B40" s="22" t="inlineStr">
        <is>
          <t xml:space="preserve">Signed out</t>
        </is>
      </c>
      <c r="C40" s="23" t="inlineStr">
        <is>
          <t xml:space="preserve">Date and time out, 24-hour clock.</t>
        </is>
      </c>
      <c r="D40" s="23" t="inlineStr">
        <is>
          <t xml:space="preserve">2026-09-08 07:10</t>
        </is>
      </c>
    </row>
    <row r="41" ht="16.5" customHeight="1">
      <c r="B41" s="22" t="inlineStr">
        <is>
          <t xml:space="preserve">Due back</t>
        </is>
      </c>
      <c r="C41" s="23" t="inlineStr">
        <is>
          <t xml:space="preserve">Date expected back. Blank means open-ended.</t>
        </is>
      </c>
      <c r="D41" s="23" t="inlineStr">
        <is>
          <t xml:space="preserve">2026-09-12</t>
        </is>
      </c>
    </row>
    <row r="42" ht="30" customHeight="1">
      <c r="B42" s="22" t="inlineStr">
        <is>
          <t xml:space="preserve">Job / site</t>
        </is>
      </c>
      <c r="C42" s="23" t="inlineStr">
        <is>
          <t xml:space="preserve">Job number, site name, truck number or room. This is what you search when the item does not come back.</t>
        </is>
      </c>
      <c r="D42" s="23" t="inlineStr">
        <is>
          <t xml:space="preserve">Job 4412 Maple St</t>
        </is>
      </c>
    </row>
    <row r="43" ht="16.5" customHeight="1">
      <c r="B43" s="22" t="inlineStr">
        <is>
          <t xml:space="preserve">Condition in</t>
        </is>
      </c>
      <c r="C43" s="23" t="inlineStr">
        <is>
          <t xml:space="preserve">Fill this at return, not from memory on Friday.</t>
        </is>
      </c>
      <c r="D43" s="23" t="inlineStr">
        <is>
          <t xml:space="preserve">new, good, worn, damaged</t>
        </is>
      </c>
    </row>
    <row r="44" ht="30" customHeight="1">
      <c r="B44" s="22" t="inlineStr">
        <is>
          <t xml:space="preserve">Returned</t>
        </is>
      </c>
      <c r="C44" s="23" t="inlineStr">
        <is>
          <t xml:space="preserve">Date and time back. A blank here is the whole point of the weekly check.</t>
        </is>
      </c>
      <c r="D44" s="23" t="inlineStr">
        <is>
          <t xml:space="preserve">2026-09-12 16:40</t>
        </is>
      </c>
    </row>
    <row r="45" ht="16.5" customHeight="1">
      <c r="B45" s="22" t="inlineStr">
        <is>
          <t xml:space="preserve">Days out</t>
        </is>
      </c>
      <c r="C45" s="23" t="inlineStr">
        <is>
          <t xml:space="preserve">Whole days since sign-out, or until the return.</t>
        </is>
      </c>
      <c r="D45" s="23" t="inlineStr">
        <is>
          <t xml:space="preserve">Worked out</t>
        </is>
      </c>
    </row>
    <row r="46" ht="16.5" customHeight="1">
      <c r="B46" s="22" t="inlineStr">
        <is>
          <t xml:space="preserve">Came back</t>
        </is>
      </c>
      <c r="C46" s="23" t="inlineStr">
        <is>
          <t xml:space="preserve">Condition in compared with condition out.</t>
        </is>
      </c>
      <c r="D46" s="23" t="inlineStr">
        <is>
          <t xml:space="preserve">Worse, OK</t>
        </is>
      </c>
    </row>
    <row r="47" ht="16.5" customHeight="1">
      <c r="B47" s="22" t="inlineStr">
        <is>
          <t xml:space="preserve">Notes</t>
        </is>
      </c>
      <c r="C47" s="23" t="inlineStr">
        <is>
          <t xml:space="preserve">Missing bits, damage detail, who to bill, follow-up.</t>
        </is>
      </c>
      <c r="D47" s="23" t="inlineStr">
        <is>
          <t xml:space="preserve">Free text</t>
        </is>
      </c>
    </row>
    <row r="48" ht="9" customHeight="1"/>
    <row r="49">
      <c r="B49" s="10" t="inlineStr">
        <is>
          <t xml:space="preserve">Free template from taglogger.com/resources/equipment-sign-out-sheet. Copy it, change it and share it.</t>
        </is>
      </c>
    </row>
  </sheetData>
  <mergeCells count="24">
    <mergeCell ref="B5:D5"/>
    <mergeCell ref="C6:D6"/>
    <mergeCell ref="C7:D7"/>
    <mergeCell ref="C8:D8"/>
    <mergeCell ref="C9:D9"/>
    <mergeCell ref="C10:D10"/>
    <mergeCell ref="C11:D11"/>
    <mergeCell ref="B13:D13"/>
    <mergeCell ref="C14:D14"/>
    <mergeCell ref="C15:D15"/>
    <mergeCell ref="C16:D16"/>
    <mergeCell ref="B18:D18"/>
    <mergeCell ref="C19:D19"/>
    <mergeCell ref="C20:D20"/>
    <mergeCell ref="C21:D21"/>
    <mergeCell ref="C22:D22"/>
    <mergeCell ref="C23:D23"/>
    <mergeCell ref="B25:D25"/>
    <mergeCell ref="C26:D26"/>
    <mergeCell ref="C27:D27"/>
    <mergeCell ref="C28:D28"/>
    <mergeCell ref="C29:D29"/>
    <mergeCell ref="C30:D30"/>
    <mergeCell ref="B32:D32"/>
  </mergeCells>
  <hyperlinks>
    <hyperlink ref="B3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11827"/>
    <pageSetUpPr fitToPage="1"/>
  </sheetPr>
  <dimension ref="A1:P501"/>
  <sheetViews>
    <sheetView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5"/>
  <cols>
    <col min="1" max="1" width="12" customWidth="1"/>
    <col min="2" max="2" width="12" customWidth="1"/>
    <col min="3" max="3" width="28" customWidth="1"/>
    <col min="4" max="4" width="14" customWidth="1"/>
    <col min="5" max="5" width="11" customWidth="1"/>
    <col min="6" max="6" width="16" customWidth="1"/>
    <col min="7" max="7" width="17" customWidth="1"/>
    <col min="8" max="8" width="12" customWidth="1"/>
    <col min="9" max="9" width="22" customWidth="1"/>
    <col min="10" max="10" width="11" customWidth="1"/>
    <col min="11" max="11" width="17" customWidth="1"/>
    <col min="12" max="12" width="9" customWidth="1"/>
    <col min="13" max="13" width="11" customWidth="1"/>
    <col min="14" max="14" width="36" customWidth="1"/>
    <col min="15" max="15" width="10" customWidth="1" hidden="1"/>
    <col min="16" max="16" width="10" customWidth="1" hidden="1"/>
  </cols>
  <sheetData>
    <row r="1" ht="32" customHeight="1">
      <c r="A1" s="42" t="inlineStr">
        <is>
          <t xml:space="preserve">Status</t>
        </is>
      </c>
      <c r="B1" s="1" t="inlineStr">
        <is>
          <t xml:space="preserve">Asset ID</t>
        </is>
      </c>
      <c r="C1" s="41" t="inlineStr">
        <is>
          <t xml:space="preserve">Description</t>
        </is>
      </c>
      <c r="D1" s="41" t="inlineStr">
        <is>
          <t xml:space="preserve">Serial</t>
        </is>
      </c>
      <c r="E1" s="26" t="inlineStr">
        <is>
          <t xml:space="preserve">Condition out</t>
        </is>
      </c>
      <c r="F1" s="1" t="inlineStr">
        <is>
          <t xml:space="preserve">Taken by</t>
        </is>
      </c>
      <c r="G1" s="25" t="inlineStr">
        <is>
          <t xml:space="preserve">Signed out</t>
        </is>
      </c>
      <c r="H1" s="25" t="inlineStr">
        <is>
          <t xml:space="preserve">Due back</t>
        </is>
      </c>
      <c r="I1" s="1" t="inlineStr">
        <is>
          <t xml:space="preserve">Job / site</t>
        </is>
      </c>
      <c r="J1" s="26" t="inlineStr">
        <is>
          <t xml:space="preserve">Condition in</t>
        </is>
      </c>
      <c r="K1" s="25" t="inlineStr">
        <is>
          <t xml:space="preserve">Returned</t>
        </is>
      </c>
      <c r="L1" s="43" t="inlineStr">
        <is>
          <t xml:space="preserve">Days out</t>
        </is>
      </c>
      <c r="M1" s="42" t="inlineStr">
        <is>
          <t xml:space="preserve">Came back</t>
        </is>
      </c>
      <c r="N1" s="1" t="inlineStr">
        <is>
          <t xml:space="preserve">Notes</t>
        </is>
      </c>
      <c r="O1" s="41" t="inlineStr">
        <is>
          <t xml:space="preserve">Chase key</t>
        </is>
      </c>
      <c r="P1" s="41" t="inlineStr">
        <is>
          <t xml:space="preserve">Open asset</t>
        </is>
      </c>
    </row>
    <row r="2">
      <c r="A2" s="38">
        <f>IF(B2="","",IF(K2&lt;&gt;"","Returned",IF(H2="","Open-ended",IF(INT(H2)&lt;TODAY(),"Overdue",IF(INT(H2)=TODAY(),"Due today","Out")))))</f>
      </c>
      <c r="B2" s="31" t="inlineStr">
        <is>
          <t xml:space="preserve">DRL-014</t>
        </is>
      </c>
      <c r="C2" s="37">
        <f>IF(B2="","",IF(ISNA(MATCH(B2,Equipment!$A$2:$A$501,0)),"Not in Equipment",IFERROR(INDEX(Equipment!$B$2:$B$501,MATCH(B2,Equipment!$A$2:$A$501,0))&amp;"","")))</f>
      </c>
      <c r="D2" s="37">
        <f>IF(B2="","",IFERROR(INDEX(Equipment!$C$2:$C$501,MATCH(B2,Equipment!$A$2:$A$501,0))&amp;"",""))</f>
      </c>
      <c r="E2" s="35" t="inlineStr">
        <is>
          <t xml:space="preserve">good</t>
        </is>
      </c>
      <c r="F2" s="30" t="inlineStr">
        <is>
          <t xml:space="preserve">J. Rivera</t>
        </is>
      </c>
      <c r="G2" s="33">
        <v>46273.2986111111</v>
      </c>
      <c r="H2" s="32">
        <v>46277</v>
      </c>
      <c r="I2" s="30" t="inlineStr">
        <is>
          <t xml:space="preserve">Job 4412 Maple St</t>
        </is>
      </c>
      <c r="J2" s="35" t="inlineStr">
        <is>
          <t xml:space="preserve">good</t>
        </is>
      </c>
      <c r="K2" s="33">
        <v>46277.6944444444</v>
      </c>
      <c r="L2" s="39">
        <f>IF(OR(B2="",G2=""),"",INT(IF(K2="",NOW(),K2)-G2))</f>
      </c>
      <c r="M2" s="38">
        <f>IF(OR(E2="",J2=""),"",IFERROR(IF(MATCH(J2,{"new","good","worn","damaged"},0)&gt;MATCH(E2,{"new","good","worn","damaged"},0),"Worse","OK"),""))</f>
      </c>
      <c r="N2" s="36" t="inlineStr">
        <is>
          <t xml:space="preserve">Returned with one spare bit missing</t>
        </is>
      </c>
      <c r="O2" s="37">
        <f>IF(A2="Overdue",INT(H2)+ROW()/100000,"")</f>
      </c>
      <c r="P2" s="37">
        <f>IF(AND(B2&lt;&gt;"",K2=""),B2,"")</f>
      </c>
    </row>
    <row r="3">
      <c r="A3" s="38">
        <f>IF(B3="","",IF(K3&lt;&gt;"","Returned",IF(H3="","Open-ended",IF(INT(H3)&lt;TODAY(),"Overdue",IF(INT(H3)=TODAY(),"Due today","Out")))))</f>
      </c>
      <c r="B3" s="31" t="inlineStr">
        <is>
          <t xml:space="preserve">AV-207</t>
        </is>
      </c>
      <c r="C3" s="37">
        <f>IF(B3="","",IF(ISNA(MATCH(B3,Equipment!$A$2:$A$501,0)),"Not in Equipment",IFERROR(INDEX(Equipment!$B$2:$B$501,MATCH(B3,Equipment!$A$2:$A$501,0))&amp;"","")))</f>
      </c>
      <c r="D3" s="37">
        <f>IF(B3="","",IFERROR(INDEX(Equipment!$C$2:$C$501,MATCH(B3,Equipment!$A$2:$A$501,0))&amp;"",""))</f>
      </c>
      <c r="E3" s="35" t="inlineStr">
        <is>
          <t xml:space="preserve">new</t>
        </is>
      </c>
      <c r="F3" s="30" t="inlineStr">
        <is>
          <t xml:space="preserve">Crew Lead A</t>
        </is>
      </c>
      <c r="G3" s="33">
        <v>46274.28125</v>
      </c>
      <c r="H3" s="32">
        <v>46276</v>
      </c>
      <c r="I3" s="30" t="inlineStr">
        <is>
          <t xml:space="preserve">Convention Hall B</t>
        </is>
      </c>
      <c r="J3" s="35"/>
      <c r="K3" s="33"/>
      <c r="L3" s="39">
        <f>IF(OR(B3="",G3=""),"",INT(IF(K3="",NOW(),K3)-G3))</f>
      </c>
      <c r="M3" s="38">
        <f>IF(OR(E3="",J3=""),"",IFERROR(IF(MATCH(J3,{"new","good","worn","damaged"},0)&gt;MATCH(E3,{"new","good","worn","damaged"},0),"Worse","OK"),""))</f>
      </c>
      <c r="N3" s="36" t="inlineStr">
        <is>
          <t xml:space="preserve">Still open. No condition in yet, reconcile Friday</t>
        </is>
      </c>
      <c r="O3" s="37">
        <f>IF(A3="Overdue",INT(H3)+ROW()/100000,"")</f>
      </c>
      <c r="P3" s="37">
        <f>IF(AND(B3&lt;&gt;"",K3=""),B3,"")</f>
      </c>
    </row>
    <row r="4">
      <c r="A4" s="38">
        <f>IF(B4="","",IF(K4&lt;&gt;"","Returned",IF(H4="","Open-ended",IF(INT(H4)&lt;TODAY(),"Overdue",IF(INT(H4)=TODAY(),"Due today","Out")))))</f>
      </c>
      <c r="B4" s="31" t="inlineStr">
        <is>
          <t xml:space="preserve">GEN-003</t>
        </is>
      </c>
      <c r="C4" s="37">
        <f>IF(B4="","",IF(ISNA(MATCH(B4,Equipment!$A$2:$A$501,0)),"Not in Equipment",IFERROR(INDEX(Equipment!$B$2:$B$501,MATCH(B4,Equipment!$A$2:$A$501,0))&amp;"","")))</f>
      </c>
      <c r="D4" s="37">
        <f>IF(B4="","",IFERROR(INDEX(Equipment!$C$2:$C$501,MATCH(B4,Equipment!$A$2:$A$501,0))&amp;"",""))</f>
      </c>
      <c r="E4" s="35" t="inlineStr">
        <is>
          <t xml:space="preserve">good</t>
        </is>
      </c>
      <c r="F4" s="30" t="inlineStr">
        <is>
          <t xml:space="preserve">Crew Lead B</t>
        </is>
      </c>
      <c r="G4" s="33">
        <v>46275.3125</v>
      </c>
      <c r="H4" s="32"/>
      <c r="I4" s="30" t="inlineStr">
        <is>
          <t xml:space="preserve">Job 4420 Harbour Rd</t>
        </is>
      </c>
      <c r="J4" s="35"/>
      <c r="K4" s="33"/>
      <c r="L4" s="39">
        <f>IF(OR(B4="",G4=""),"",INT(IF(K4="",NOW(),K4)-G4))</f>
      </c>
      <c r="M4" s="38">
        <f>IF(OR(E4="",J4=""),"",IFERROR(IF(MATCH(J4,{"new","good","worn","damaged"},0)&gt;MATCH(E4,{"new","good","worn","damaged"},0),"Worse","OK"),""))</f>
      </c>
      <c r="N4" s="36" t="inlineStr">
        <is>
          <t xml:space="preserve">No due date. Give it one on Friday</t>
        </is>
      </c>
      <c r="O4" s="37">
        <f>IF(A4="Overdue",INT(H4)+ROW()/100000,"")</f>
      </c>
      <c r="P4" s="37">
        <f>IF(AND(B4&lt;&gt;"",K4=""),B4,"")</f>
      </c>
    </row>
    <row r="5">
      <c r="A5" s="38">
        <f>IF(B5="","",IF(K5&lt;&gt;"","Returned",IF(H5="","Open-ended",IF(INT(H5)&lt;TODAY(),"Overdue",IF(INT(H5)=TODAY(),"Due today","Out")))))</f>
      </c>
      <c r="B5" s="31" t="inlineStr">
        <is>
          <t xml:space="preserve">SAW-009</t>
        </is>
      </c>
      <c r="C5" s="37">
        <f>IF(B5="","",IF(ISNA(MATCH(B5,Equipment!$A$2:$A$501,0)),"Not in Equipment",IFERROR(INDEX(Equipment!$B$2:$B$501,MATCH(B5,Equipment!$A$2:$A$501,0))&amp;"","")))</f>
      </c>
      <c r="D5" s="37">
        <f>IF(B5="","",IFERROR(INDEX(Equipment!$C$2:$C$501,MATCH(B5,Equipment!$A$2:$A$501,0))&amp;"",""))</f>
      </c>
      <c r="E5" s="35" t="inlineStr">
        <is>
          <t xml:space="preserve">good</t>
        </is>
      </c>
      <c r="F5" s="30" t="inlineStr">
        <is>
          <t xml:space="preserve">T. Okafor</t>
        </is>
      </c>
      <c r="G5" s="33">
        <v>46280.2916666667</v>
      </c>
      <c r="H5" s="32">
        <v>46284</v>
      </c>
      <c r="I5" s="30" t="inlineStr">
        <is>
          <t xml:space="preserve">Job 4412 Maple St</t>
        </is>
      </c>
      <c r="J5" s="35" t="inlineStr">
        <is>
          <t xml:space="preserve">damaged</t>
        </is>
      </c>
      <c r="K5" s="33">
        <v>46284.6388888889</v>
      </c>
      <c r="L5" s="39">
        <f>IF(OR(B5="",G5=""),"",INT(IF(K5="",NOW(),K5)-G5))</f>
      </c>
      <c r="M5" s="38">
        <f>IF(OR(E5="",J5=""),"",IFERROR(IF(MATCH(J5,{"new","good","worn","damaged"},0)&gt;MATCH(E5,{"new","good","worn","damaged"},0),"Worse","OK"),""))</f>
      </c>
      <c r="N5" s="36" t="inlineStr">
        <is>
          <t xml:space="preserve">Blade guard cracked. Bill to job 4412</t>
        </is>
      </c>
      <c r="O5" s="37">
        <f>IF(A5="Overdue",INT(H5)+ROW()/100000,"")</f>
      </c>
      <c r="P5" s="37">
        <f>IF(AND(B5&lt;&gt;"",K5=""),B5,"")</f>
      </c>
    </row>
    <row r="6">
      <c r="A6" s="38">
        <f>IF(B6="","",IF(K6&lt;&gt;"","Returned",IF(H6="","Open-ended",IF(INT(H6)&lt;TODAY(),"Overdue",IF(INT(H6)=TODAY(),"Due today","Out")))))</f>
      </c>
      <c r="B6" s="31"/>
      <c r="C6" s="37">
        <f>IF(B6="","",IF(ISNA(MATCH(B6,Equipment!$A$2:$A$501,0)),"Not in Equipment",IFERROR(INDEX(Equipment!$B$2:$B$501,MATCH(B6,Equipment!$A$2:$A$501,0))&amp;"","")))</f>
      </c>
      <c r="D6" s="37">
        <f>IF(B6="","",IFERROR(INDEX(Equipment!$C$2:$C$501,MATCH(B6,Equipment!$A$2:$A$501,0))&amp;"",""))</f>
      </c>
      <c r="E6" s="35"/>
      <c r="F6" s="30"/>
      <c r="G6" s="33"/>
      <c r="H6" s="32"/>
      <c r="I6" s="30"/>
      <c r="J6" s="35"/>
      <c r="K6" s="33"/>
      <c r="L6" s="39">
        <f>IF(OR(B6="",G6=""),"",INT(IF(K6="",NOW(),K6)-G6))</f>
      </c>
      <c r="M6" s="38">
        <f>IF(OR(E6="",J6=""),"",IFERROR(IF(MATCH(J6,{"new","good","worn","damaged"},0)&gt;MATCH(E6,{"new","good","worn","damaged"},0),"Worse","OK"),""))</f>
      </c>
      <c r="N6" s="36"/>
      <c r="O6" s="37">
        <f>IF(A6="Overdue",INT(H6)+ROW()/100000,"")</f>
      </c>
      <c r="P6" s="37">
        <f>IF(AND(B6&lt;&gt;"",K6=""),B6,"")</f>
      </c>
    </row>
    <row r="7">
      <c r="A7" s="38">
        <f>IF(B7="","",IF(K7&lt;&gt;"","Returned",IF(H7="","Open-ended",IF(INT(H7)&lt;TODAY(),"Overdue",IF(INT(H7)=TODAY(),"Due today","Out")))))</f>
      </c>
      <c r="B7" s="31"/>
      <c r="C7" s="37">
        <f>IF(B7="","",IF(ISNA(MATCH(B7,Equipment!$A$2:$A$501,0)),"Not in Equipment",IFERROR(INDEX(Equipment!$B$2:$B$501,MATCH(B7,Equipment!$A$2:$A$501,0))&amp;"","")))</f>
      </c>
      <c r="D7" s="37">
        <f>IF(B7="","",IFERROR(INDEX(Equipment!$C$2:$C$501,MATCH(B7,Equipment!$A$2:$A$501,0))&amp;"",""))</f>
      </c>
      <c r="E7" s="35"/>
      <c r="F7" s="30"/>
      <c r="G7" s="33"/>
      <c r="H7" s="32"/>
      <c r="I7" s="30"/>
      <c r="J7" s="35"/>
      <c r="K7" s="33"/>
      <c r="L7" s="39">
        <f>IF(OR(B7="",G7=""),"",INT(IF(K7="",NOW(),K7)-G7))</f>
      </c>
      <c r="M7" s="38">
        <f>IF(OR(E7="",J7=""),"",IFERROR(IF(MATCH(J7,{"new","good","worn","damaged"},0)&gt;MATCH(E7,{"new","good","worn","damaged"},0),"Worse","OK"),""))</f>
      </c>
      <c r="N7" s="36"/>
      <c r="O7" s="37">
        <f>IF(A7="Overdue",INT(H7)+ROW()/100000,"")</f>
      </c>
      <c r="P7" s="37">
        <f>IF(AND(B7&lt;&gt;"",K7=""),B7,"")</f>
      </c>
    </row>
    <row r="8">
      <c r="A8" s="38">
        <f>IF(B8="","",IF(K8&lt;&gt;"","Returned",IF(H8="","Open-ended",IF(INT(H8)&lt;TODAY(),"Overdue",IF(INT(H8)=TODAY(),"Due today","Out")))))</f>
      </c>
      <c r="B8" s="31"/>
      <c r="C8" s="37">
        <f>IF(B8="","",IF(ISNA(MATCH(B8,Equipment!$A$2:$A$501,0)),"Not in Equipment",IFERROR(INDEX(Equipment!$B$2:$B$501,MATCH(B8,Equipment!$A$2:$A$501,0))&amp;"","")))</f>
      </c>
      <c r="D8" s="37">
        <f>IF(B8="","",IFERROR(INDEX(Equipment!$C$2:$C$501,MATCH(B8,Equipment!$A$2:$A$501,0))&amp;"",""))</f>
      </c>
      <c r="E8" s="35"/>
      <c r="F8" s="30"/>
      <c r="G8" s="33"/>
      <c r="H8" s="32"/>
      <c r="I8" s="30"/>
      <c r="J8" s="35"/>
      <c r="K8" s="33"/>
      <c r="L8" s="39">
        <f>IF(OR(B8="",G8=""),"",INT(IF(K8="",NOW(),K8)-G8))</f>
      </c>
      <c r="M8" s="38">
        <f>IF(OR(E8="",J8=""),"",IFERROR(IF(MATCH(J8,{"new","good","worn","damaged"},0)&gt;MATCH(E8,{"new","good","worn","damaged"},0),"Worse","OK"),""))</f>
      </c>
      <c r="N8" s="36"/>
      <c r="O8" s="37">
        <f>IF(A8="Overdue",INT(H8)+ROW()/100000,"")</f>
      </c>
      <c r="P8" s="37">
        <f>IF(AND(B8&lt;&gt;"",K8=""),B8,"")</f>
      </c>
    </row>
    <row r="9">
      <c r="A9" s="38">
        <f>IF(B9="","",IF(K9&lt;&gt;"","Returned",IF(H9="","Open-ended",IF(INT(H9)&lt;TODAY(),"Overdue",IF(INT(H9)=TODAY(),"Due today","Out")))))</f>
      </c>
      <c r="B9" s="31"/>
      <c r="C9" s="37">
        <f>IF(B9="","",IF(ISNA(MATCH(B9,Equipment!$A$2:$A$501,0)),"Not in Equipment",IFERROR(INDEX(Equipment!$B$2:$B$501,MATCH(B9,Equipment!$A$2:$A$501,0))&amp;"","")))</f>
      </c>
      <c r="D9" s="37">
        <f>IF(B9="","",IFERROR(INDEX(Equipment!$C$2:$C$501,MATCH(B9,Equipment!$A$2:$A$501,0))&amp;"",""))</f>
      </c>
      <c r="E9" s="35"/>
      <c r="F9" s="30"/>
      <c r="G9" s="33"/>
      <c r="H9" s="32"/>
      <c r="I9" s="30"/>
      <c r="J9" s="35"/>
      <c r="K9" s="33"/>
      <c r="L9" s="39">
        <f>IF(OR(B9="",G9=""),"",INT(IF(K9="",NOW(),K9)-G9))</f>
      </c>
      <c r="M9" s="38">
        <f>IF(OR(E9="",J9=""),"",IFERROR(IF(MATCH(J9,{"new","good","worn","damaged"},0)&gt;MATCH(E9,{"new","good","worn","damaged"},0),"Worse","OK"),""))</f>
      </c>
      <c r="N9" s="36"/>
      <c r="O9" s="37">
        <f>IF(A9="Overdue",INT(H9)+ROW()/100000,"")</f>
      </c>
      <c r="P9" s="37">
        <f>IF(AND(B9&lt;&gt;"",K9=""),B9,"")</f>
      </c>
    </row>
    <row r="10">
      <c r="A10" s="38">
        <f>IF(B10="","",IF(K10&lt;&gt;"","Returned",IF(H10="","Open-ended",IF(INT(H10)&lt;TODAY(),"Overdue",IF(INT(H10)=TODAY(),"Due today","Out")))))</f>
      </c>
      <c r="B10" s="31"/>
      <c r="C10" s="37">
        <f>IF(B10="","",IF(ISNA(MATCH(B10,Equipment!$A$2:$A$501,0)),"Not in Equipment",IFERROR(INDEX(Equipment!$B$2:$B$501,MATCH(B10,Equipment!$A$2:$A$501,0))&amp;"","")))</f>
      </c>
      <c r="D10" s="37">
        <f>IF(B10="","",IFERROR(INDEX(Equipment!$C$2:$C$501,MATCH(B10,Equipment!$A$2:$A$501,0))&amp;"",""))</f>
      </c>
      <c r="E10" s="35"/>
      <c r="F10" s="30"/>
      <c r="G10" s="33"/>
      <c r="H10" s="32"/>
      <c r="I10" s="30"/>
      <c r="J10" s="35"/>
      <c r="K10" s="33"/>
      <c r="L10" s="39">
        <f>IF(OR(B10="",G10=""),"",INT(IF(K10="",NOW(),K10)-G10))</f>
      </c>
      <c r="M10" s="38">
        <f>IF(OR(E10="",J10=""),"",IFERROR(IF(MATCH(J10,{"new","good","worn","damaged"},0)&gt;MATCH(E10,{"new","good","worn","damaged"},0),"Worse","OK"),""))</f>
      </c>
      <c r="N10" s="36"/>
      <c r="O10" s="37">
        <f>IF(A10="Overdue",INT(H10)+ROW()/100000,"")</f>
      </c>
      <c r="P10" s="37">
        <f>IF(AND(B10&lt;&gt;"",K10=""),B10,"")</f>
      </c>
    </row>
    <row r="11">
      <c r="A11" s="38">
        <f>IF(B11="","",IF(K11&lt;&gt;"","Returned",IF(H11="","Open-ended",IF(INT(H11)&lt;TODAY(),"Overdue",IF(INT(H11)=TODAY(),"Due today","Out")))))</f>
      </c>
      <c r="B11" s="31"/>
      <c r="C11" s="37">
        <f>IF(B11="","",IF(ISNA(MATCH(B11,Equipment!$A$2:$A$501,0)),"Not in Equipment",IFERROR(INDEX(Equipment!$B$2:$B$501,MATCH(B11,Equipment!$A$2:$A$501,0))&amp;"","")))</f>
      </c>
      <c r="D11" s="37">
        <f>IF(B11="","",IFERROR(INDEX(Equipment!$C$2:$C$501,MATCH(B11,Equipment!$A$2:$A$501,0))&amp;"",""))</f>
      </c>
      <c r="E11" s="35"/>
      <c r="F11" s="30"/>
      <c r="G11" s="33"/>
      <c r="H11" s="32"/>
      <c r="I11" s="30"/>
      <c r="J11" s="35"/>
      <c r="K11" s="33"/>
      <c r="L11" s="39">
        <f>IF(OR(B11="",G11=""),"",INT(IF(K11="",NOW(),K11)-G11))</f>
      </c>
      <c r="M11" s="38">
        <f>IF(OR(E11="",J11=""),"",IFERROR(IF(MATCH(J11,{"new","good","worn","damaged"},0)&gt;MATCH(E11,{"new","good","worn","damaged"},0),"Worse","OK"),""))</f>
      </c>
      <c r="N11" s="36"/>
      <c r="O11" s="37">
        <f>IF(A11="Overdue",INT(H11)+ROW()/100000,"")</f>
      </c>
      <c r="P11" s="37">
        <f>IF(AND(B11&lt;&gt;"",K11=""),B11,"")</f>
      </c>
    </row>
    <row r="12">
      <c r="A12" s="38">
        <f>IF(B12="","",IF(K12&lt;&gt;"","Returned",IF(H12="","Open-ended",IF(INT(H12)&lt;TODAY(),"Overdue",IF(INT(H12)=TODAY(),"Due today","Out")))))</f>
      </c>
      <c r="B12" s="31"/>
      <c r="C12" s="37">
        <f>IF(B12="","",IF(ISNA(MATCH(B12,Equipment!$A$2:$A$501,0)),"Not in Equipment",IFERROR(INDEX(Equipment!$B$2:$B$501,MATCH(B12,Equipment!$A$2:$A$501,0))&amp;"","")))</f>
      </c>
      <c r="D12" s="37">
        <f>IF(B12="","",IFERROR(INDEX(Equipment!$C$2:$C$501,MATCH(B12,Equipment!$A$2:$A$501,0))&amp;"",""))</f>
      </c>
      <c r="E12" s="35"/>
      <c r="F12" s="30"/>
      <c r="G12" s="33"/>
      <c r="H12" s="32"/>
      <c r="I12" s="30"/>
      <c r="J12" s="35"/>
      <c r="K12" s="33"/>
      <c r="L12" s="39">
        <f>IF(OR(B12="",G12=""),"",INT(IF(K12="",NOW(),K12)-G12))</f>
      </c>
      <c r="M12" s="38">
        <f>IF(OR(E12="",J12=""),"",IFERROR(IF(MATCH(J12,{"new","good","worn","damaged"},0)&gt;MATCH(E12,{"new","good","worn","damaged"},0),"Worse","OK"),""))</f>
      </c>
      <c r="N12" s="36"/>
      <c r="O12" s="37">
        <f>IF(A12="Overdue",INT(H12)+ROW()/100000,"")</f>
      </c>
      <c r="P12" s="37">
        <f>IF(AND(B12&lt;&gt;"",K12=""),B12,"")</f>
      </c>
    </row>
    <row r="13">
      <c r="A13" s="38">
        <f>IF(B13="","",IF(K13&lt;&gt;"","Returned",IF(H13="","Open-ended",IF(INT(H13)&lt;TODAY(),"Overdue",IF(INT(H13)=TODAY(),"Due today","Out")))))</f>
      </c>
      <c r="B13" s="31"/>
      <c r="C13" s="37">
        <f>IF(B13="","",IF(ISNA(MATCH(B13,Equipment!$A$2:$A$501,0)),"Not in Equipment",IFERROR(INDEX(Equipment!$B$2:$B$501,MATCH(B13,Equipment!$A$2:$A$501,0))&amp;"","")))</f>
      </c>
      <c r="D13" s="37">
        <f>IF(B13="","",IFERROR(INDEX(Equipment!$C$2:$C$501,MATCH(B13,Equipment!$A$2:$A$501,0))&amp;"",""))</f>
      </c>
      <c r="E13" s="35"/>
      <c r="F13" s="30"/>
      <c r="G13" s="33"/>
      <c r="H13" s="32"/>
      <c r="I13" s="30"/>
      <c r="J13" s="35"/>
      <c r="K13" s="33"/>
      <c r="L13" s="39">
        <f>IF(OR(B13="",G13=""),"",INT(IF(K13="",NOW(),K13)-G13))</f>
      </c>
      <c r="M13" s="38">
        <f>IF(OR(E13="",J13=""),"",IFERROR(IF(MATCH(J13,{"new","good","worn","damaged"},0)&gt;MATCH(E13,{"new","good","worn","damaged"},0),"Worse","OK"),""))</f>
      </c>
      <c r="N13" s="36"/>
      <c r="O13" s="37">
        <f>IF(A13="Overdue",INT(H13)+ROW()/100000,"")</f>
      </c>
      <c r="P13" s="37">
        <f>IF(AND(B13&lt;&gt;"",K13=""),B13,"")</f>
      </c>
    </row>
    <row r="14">
      <c r="A14" s="38">
        <f>IF(B14="","",IF(K14&lt;&gt;"","Returned",IF(H14="","Open-ended",IF(INT(H14)&lt;TODAY(),"Overdue",IF(INT(H14)=TODAY(),"Due today","Out")))))</f>
      </c>
      <c r="B14" s="31"/>
      <c r="C14" s="37">
        <f>IF(B14="","",IF(ISNA(MATCH(B14,Equipment!$A$2:$A$501,0)),"Not in Equipment",IFERROR(INDEX(Equipment!$B$2:$B$501,MATCH(B14,Equipment!$A$2:$A$501,0))&amp;"","")))</f>
      </c>
      <c r="D14" s="37">
        <f>IF(B14="","",IFERROR(INDEX(Equipment!$C$2:$C$501,MATCH(B14,Equipment!$A$2:$A$501,0))&amp;"",""))</f>
      </c>
      <c r="E14" s="35"/>
      <c r="F14" s="30"/>
      <c r="G14" s="33"/>
      <c r="H14" s="32"/>
      <c r="I14" s="30"/>
      <c r="J14" s="35"/>
      <c r="K14" s="33"/>
      <c r="L14" s="39">
        <f>IF(OR(B14="",G14=""),"",INT(IF(K14="",NOW(),K14)-G14))</f>
      </c>
      <c r="M14" s="38">
        <f>IF(OR(E14="",J14=""),"",IFERROR(IF(MATCH(J14,{"new","good","worn","damaged"},0)&gt;MATCH(E14,{"new","good","worn","damaged"},0),"Worse","OK"),""))</f>
      </c>
      <c r="N14" s="36"/>
      <c r="O14" s="37">
        <f>IF(A14="Overdue",INT(H14)+ROW()/100000,"")</f>
      </c>
      <c r="P14" s="37">
        <f>IF(AND(B14&lt;&gt;"",K14=""),B14,"")</f>
      </c>
    </row>
    <row r="15">
      <c r="A15" s="38">
        <f>IF(B15="","",IF(K15&lt;&gt;"","Returned",IF(H15="","Open-ended",IF(INT(H15)&lt;TODAY(),"Overdue",IF(INT(H15)=TODAY(),"Due today","Out")))))</f>
      </c>
      <c r="B15" s="31"/>
      <c r="C15" s="37">
        <f>IF(B15="","",IF(ISNA(MATCH(B15,Equipment!$A$2:$A$501,0)),"Not in Equipment",IFERROR(INDEX(Equipment!$B$2:$B$501,MATCH(B15,Equipment!$A$2:$A$501,0))&amp;"","")))</f>
      </c>
      <c r="D15" s="37">
        <f>IF(B15="","",IFERROR(INDEX(Equipment!$C$2:$C$501,MATCH(B15,Equipment!$A$2:$A$501,0))&amp;"",""))</f>
      </c>
      <c r="E15" s="35"/>
      <c r="F15" s="30"/>
      <c r="G15" s="33"/>
      <c r="H15" s="32"/>
      <c r="I15" s="30"/>
      <c r="J15" s="35"/>
      <c r="K15" s="33"/>
      <c r="L15" s="39">
        <f>IF(OR(B15="",G15=""),"",INT(IF(K15="",NOW(),K15)-G15))</f>
      </c>
      <c r="M15" s="38">
        <f>IF(OR(E15="",J15=""),"",IFERROR(IF(MATCH(J15,{"new","good","worn","damaged"},0)&gt;MATCH(E15,{"new","good","worn","damaged"},0),"Worse","OK"),""))</f>
      </c>
      <c r="N15" s="36"/>
      <c r="O15" s="37">
        <f>IF(A15="Overdue",INT(H15)+ROW()/100000,"")</f>
      </c>
      <c r="P15" s="37">
        <f>IF(AND(B15&lt;&gt;"",K15=""),B15,"")</f>
      </c>
    </row>
    <row r="16">
      <c r="A16" s="38">
        <f>IF(B16="","",IF(K16&lt;&gt;"","Returned",IF(H16="","Open-ended",IF(INT(H16)&lt;TODAY(),"Overdue",IF(INT(H16)=TODAY(),"Due today","Out")))))</f>
      </c>
      <c r="B16" s="31"/>
      <c r="C16" s="37">
        <f>IF(B16="","",IF(ISNA(MATCH(B16,Equipment!$A$2:$A$501,0)),"Not in Equipment",IFERROR(INDEX(Equipment!$B$2:$B$501,MATCH(B16,Equipment!$A$2:$A$501,0))&amp;"","")))</f>
      </c>
      <c r="D16" s="37">
        <f>IF(B16="","",IFERROR(INDEX(Equipment!$C$2:$C$501,MATCH(B16,Equipment!$A$2:$A$501,0))&amp;"",""))</f>
      </c>
      <c r="E16" s="35"/>
      <c r="F16" s="30"/>
      <c r="G16" s="33"/>
      <c r="H16" s="32"/>
      <c r="I16" s="30"/>
      <c r="J16" s="35"/>
      <c r="K16" s="33"/>
      <c r="L16" s="39">
        <f>IF(OR(B16="",G16=""),"",INT(IF(K16="",NOW(),K16)-G16))</f>
      </c>
      <c r="M16" s="38">
        <f>IF(OR(E16="",J16=""),"",IFERROR(IF(MATCH(J16,{"new","good","worn","damaged"},0)&gt;MATCH(E16,{"new","good","worn","damaged"},0),"Worse","OK"),""))</f>
      </c>
      <c r="N16" s="36"/>
      <c r="O16" s="37">
        <f>IF(A16="Overdue",INT(H16)+ROW()/100000,"")</f>
      </c>
      <c r="P16" s="37">
        <f>IF(AND(B16&lt;&gt;"",K16=""),B16,"")</f>
      </c>
    </row>
    <row r="17">
      <c r="A17" s="38">
        <f>IF(B17="","",IF(K17&lt;&gt;"","Returned",IF(H17="","Open-ended",IF(INT(H17)&lt;TODAY(),"Overdue",IF(INT(H17)=TODAY(),"Due today","Out")))))</f>
      </c>
      <c r="B17" s="31"/>
      <c r="C17" s="37">
        <f>IF(B17="","",IF(ISNA(MATCH(B17,Equipment!$A$2:$A$501,0)),"Not in Equipment",IFERROR(INDEX(Equipment!$B$2:$B$501,MATCH(B17,Equipment!$A$2:$A$501,0))&amp;"","")))</f>
      </c>
      <c r="D17" s="37">
        <f>IF(B17="","",IFERROR(INDEX(Equipment!$C$2:$C$501,MATCH(B17,Equipment!$A$2:$A$501,0))&amp;"",""))</f>
      </c>
      <c r="E17" s="35"/>
      <c r="F17" s="30"/>
      <c r="G17" s="33"/>
      <c r="H17" s="32"/>
      <c r="I17" s="30"/>
      <c r="J17" s="35"/>
      <c r="K17" s="33"/>
      <c r="L17" s="39">
        <f>IF(OR(B17="",G17=""),"",INT(IF(K17="",NOW(),K17)-G17))</f>
      </c>
      <c r="M17" s="38">
        <f>IF(OR(E17="",J17=""),"",IFERROR(IF(MATCH(J17,{"new","good","worn","damaged"},0)&gt;MATCH(E17,{"new","good","worn","damaged"},0),"Worse","OK"),""))</f>
      </c>
      <c r="N17" s="36"/>
      <c r="O17" s="37">
        <f>IF(A17="Overdue",INT(H17)+ROW()/100000,"")</f>
      </c>
      <c r="P17" s="37">
        <f>IF(AND(B17&lt;&gt;"",K17=""),B17,"")</f>
      </c>
    </row>
    <row r="18">
      <c r="A18" s="38">
        <f>IF(B18="","",IF(K18&lt;&gt;"","Returned",IF(H18="","Open-ended",IF(INT(H18)&lt;TODAY(),"Overdue",IF(INT(H18)=TODAY(),"Due today","Out")))))</f>
      </c>
      <c r="B18" s="31"/>
      <c r="C18" s="37">
        <f>IF(B18="","",IF(ISNA(MATCH(B18,Equipment!$A$2:$A$501,0)),"Not in Equipment",IFERROR(INDEX(Equipment!$B$2:$B$501,MATCH(B18,Equipment!$A$2:$A$501,0))&amp;"","")))</f>
      </c>
      <c r="D18" s="37">
        <f>IF(B18="","",IFERROR(INDEX(Equipment!$C$2:$C$501,MATCH(B18,Equipment!$A$2:$A$501,0))&amp;"",""))</f>
      </c>
      <c r="E18" s="35"/>
      <c r="F18" s="30"/>
      <c r="G18" s="33"/>
      <c r="H18" s="32"/>
      <c r="I18" s="30"/>
      <c r="J18" s="35"/>
      <c r="K18" s="33"/>
      <c r="L18" s="39">
        <f>IF(OR(B18="",G18=""),"",INT(IF(K18="",NOW(),K18)-G18))</f>
      </c>
      <c r="M18" s="38">
        <f>IF(OR(E18="",J18=""),"",IFERROR(IF(MATCH(J18,{"new","good","worn","damaged"},0)&gt;MATCH(E18,{"new","good","worn","damaged"},0),"Worse","OK"),""))</f>
      </c>
      <c r="N18" s="36"/>
      <c r="O18" s="37">
        <f>IF(A18="Overdue",INT(H18)+ROW()/100000,"")</f>
      </c>
      <c r="P18" s="37">
        <f>IF(AND(B18&lt;&gt;"",K18=""),B18,"")</f>
      </c>
    </row>
    <row r="19">
      <c r="A19" s="38">
        <f>IF(B19="","",IF(K19&lt;&gt;"","Returned",IF(H19="","Open-ended",IF(INT(H19)&lt;TODAY(),"Overdue",IF(INT(H19)=TODAY(),"Due today","Out")))))</f>
      </c>
      <c r="B19" s="31"/>
      <c r="C19" s="37">
        <f>IF(B19="","",IF(ISNA(MATCH(B19,Equipment!$A$2:$A$501,0)),"Not in Equipment",IFERROR(INDEX(Equipment!$B$2:$B$501,MATCH(B19,Equipment!$A$2:$A$501,0))&amp;"","")))</f>
      </c>
      <c r="D19" s="37">
        <f>IF(B19="","",IFERROR(INDEX(Equipment!$C$2:$C$501,MATCH(B19,Equipment!$A$2:$A$501,0))&amp;"",""))</f>
      </c>
      <c r="E19" s="35"/>
      <c r="F19" s="30"/>
      <c r="G19" s="33"/>
      <c r="H19" s="32"/>
      <c r="I19" s="30"/>
      <c r="J19" s="35"/>
      <c r="K19" s="33"/>
      <c r="L19" s="39">
        <f>IF(OR(B19="",G19=""),"",INT(IF(K19="",NOW(),K19)-G19))</f>
      </c>
      <c r="M19" s="38">
        <f>IF(OR(E19="",J19=""),"",IFERROR(IF(MATCH(J19,{"new","good","worn","damaged"},0)&gt;MATCH(E19,{"new","good","worn","damaged"},0),"Worse","OK"),""))</f>
      </c>
      <c r="N19" s="36"/>
      <c r="O19" s="37">
        <f>IF(A19="Overdue",INT(H19)+ROW()/100000,"")</f>
      </c>
      <c r="P19" s="37">
        <f>IF(AND(B19&lt;&gt;"",K19=""),B19,"")</f>
      </c>
    </row>
    <row r="20">
      <c r="A20" s="38">
        <f>IF(B20="","",IF(K20&lt;&gt;"","Returned",IF(H20="","Open-ended",IF(INT(H20)&lt;TODAY(),"Overdue",IF(INT(H20)=TODAY(),"Due today","Out")))))</f>
      </c>
      <c r="B20" s="31"/>
      <c r="C20" s="37">
        <f>IF(B20="","",IF(ISNA(MATCH(B20,Equipment!$A$2:$A$501,0)),"Not in Equipment",IFERROR(INDEX(Equipment!$B$2:$B$501,MATCH(B20,Equipment!$A$2:$A$501,0))&amp;"","")))</f>
      </c>
      <c r="D20" s="37">
        <f>IF(B20="","",IFERROR(INDEX(Equipment!$C$2:$C$501,MATCH(B20,Equipment!$A$2:$A$501,0))&amp;"",""))</f>
      </c>
      <c r="E20" s="35"/>
      <c r="F20" s="30"/>
      <c r="G20" s="33"/>
      <c r="H20" s="32"/>
      <c r="I20" s="30"/>
      <c r="J20" s="35"/>
      <c r="K20" s="33"/>
      <c r="L20" s="39">
        <f>IF(OR(B20="",G20=""),"",INT(IF(K20="",NOW(),K20)-G20))</f>
      </c>
      <c r="M20" s="38">
        <f>IF(OR(E20="",J20=""),"",IFERROR(IF(MATCH(J20,{"new","good","worn","damaged"},0)&gt;MATCH(E20,{"new","good","worn","damaged"},0),"Worse","OK"),""))</f>
      </c>
      <c r="N20" s="36"/>
      <c r="O20" s="37">
        <f>IF(A20="Overdue",INT(H20)+ROW()/100000,"")</f>
      </c>
      <c r="P20" s="37">
        <f>IF(AND(B20&lt;&gt;"",K20=""),B20,"")</f>
      </c>
    </row>
    <row r="21">
      <c r="A21" s="38">
        <f>IF(B21="","",IF(K21&lt;&gt;"","Returned",IF(H21="","Open-ended",IF(INT(H21)&lt;TODAY(),"Overdue",IF(INT(H21)=TODAY(),"Due today","Out")))))</f>
      </c>
      <c r="B21" s="31"/>
      <c r="C21" s="37">
        <f>IF(B21="","",IF(ISNA(MATCH(B21,Equipment!$A$2:$A$501,0)),"Not in Equipment",IFERROR(INDEX(Equipment!$B$2:$B$501,MATCH(B21,Equipment!$A$2:$A$501,0))&amp;"","")))</f>
      </c>
      <c r="D21" s="37">
        <f>IF(B21="","",IFERROR(INDEX(Equipment!$C$2:$C$501,MATCH(B21,Equipment!$A$2:$A$501,0))&amp;"",""))</f>
      </c>
      <c r="E21" s="35"/>
      <c r="F21" s="30"/>
      <c r="G21" s="33"/>
      <c r="H21" s="32"/>
      <c r="I21" s="30"/>
      <c r="J21" s="35"/>
      <c r="K21" s="33"/>
      <c r="L21" s="39">
        <f>IF(OR(B21="",G21=""),"",INT(IF(K21="",NOW(),K21)-G21))</f>
      </c>
      <c r="M21" s="38">
        <f>IF(OR(E21="",J21=""),"",IFERROR(IF(MATCH(J21,{"new","good","worn","damaged"},0)&gt;MATCH(E21,{"new","good","worn","damaged"},0),"Worse","OK"),""))</f>
      </c>
      <c r="N21" s="36"/>
      <c r="O21" s="37">
        <f>IF(A21="Overdue",INT(H21)+ROW()/100000,"")</f>
      </c>
      <c r="P21" s="37">
        <f>IF(AND(B21&lt;&gt;"",K21=""),B21,"")</f>
      </c>
    </row>
    <row r="22">
      <c r="A22" s="38">
        <f>IF(B22="","",IF(K22&lt;&gt;"","Returned",IF(H22="","Open-ended",IF(INT(H22)&lt;TODAY(),"Overdue",IF(INT(H22)=TODAY(),"Due today","Out")))))</f>
      </c>
      <c r="B22" s="31"/>
      <c r="C22" s="37">
        <f>IF(B22="","",IF(ISNA(MATCH(B22,Equipment!$A$2:$A$501,0)),"Not in Equipment",IFERROR(INDEX(Equipment!$B$2:$B$501,MATCH(B22,Equipment!$A$2:$A$501,0))&amp;"","")))</f>
      </c>
      <c r="D22" s="37">
        <f>IF(B22="","",IFERROR(INDEX(Equipment!$C$2:$C$501,MATCH(B22,Equipment!$A$2:$A$501,0))&amp;"",""))</f>
      </c>
      <c r="E22" s="35"/>
      <c r="F22" s="30"/>
      <c r="G22" s="33"/>
      <c r="H22" s="32"/>
      <c r="I22" s="30"/>
      <c r="J22" s="35"/>
      <c r="K22" s="33"/>
      <c r="L22" s="39">
        <f>IF(OR(B22="",G22=""),"",INT(IF(K22="",NOW(),K22)-G22))</f>
      </c>
      <c r="M22" s="38">
        <f>IF(OR(E22="",J22=""),"",IFERROR(IF(MATCH(J22,{"new","good","worn","damaged"},0)&gt;MATCH(E22,{"new","good","worn","damaged"},0),"Worse","OK"),""))</f>
      </c>
      <c r="N22" s="36"/>
      <c r="O22" s="37">
        <f>IF(A22="Overdue",INT(H22)+ROW()/100000,"")</f>
      </c>
      <c r="P22" s="37">
        <f>IF(AND(B22&lt;&gt;"",K22=""),B22,"")</f>
      </c>
    </row>
    <row r="23">
      <c r="A23" s="38">
        <f>IF(B23="","",IF(K23&lt;&gt;"","Returned",IF(H23="","Open-ended",IF(INT(H23)&lt;TODAY(),"Overdue",IF(INT(H23)=TODAY(),"Due today","Out")))))</f>
      </c>
      <c r="B23" s="31"/>
      <c r="C23" s="37">
        <f>IF(B23="","",IF(ISNA(MATCH(B23,Equipment!$A$2:$A$501,0)),"Not in Equipment",IFERROR(INDEX(Equipment!$B$2:$B$501,MATCH(B23,Equipment!$A$2:$A$501,0))&amp;"","")))</f>
      </c>
      <c r="D23" s="37">
        <f>IF(B23="","",IFERROR(INDEX(Equipment!$C$2:$C$501,MATCH(B23,Equipment!$A$2:$A$501,0))&amp;"",""))</f>
      </c>
      <c r="E23" s="35"/>
      <c r="F23" s="30"/>
      <c r="G23" s="33"/>
      <c r="H23" s="32"/>
      <c r="I23" s="30"/>
      <c r="J23" s="35"/>
      <c r="K23" s="33"/>
      <c r="L23" s="39">
        <f>IF(OR(B23="",G23=""),"",INT(IF(K23="",NOW(),K23)-G23))</f>
      </c>
      <c r="M23" s="38">
        <f>IF(OR(E23="",J23=""),"",IFERROR(IF(MATCH(J23,{"new","good","worn","damaged"},0)&gt;MATCH(E23,{"new","good","worn","damaged"},0),"Worse","OK"),""))</f>
      </c>
      <c r="N23" s="36"/>
      <c r="O23" s="37">
        <f>IF(A23="Overdue",INT(H23)+ROW()/100000,"")</f>
      </c>
      <c r="P23" s="37">
        <f>IF(AND(B23&lt;&gt;"",K23=""),B23,"")</f>
      </c>
    </row>
    <row r="24">
      <c r="A24" s="38">
        <f>IF(B24="","",IF(K24&lt;&gt;"","Returned",IF(H24="","Open-ended",IF(INT(H24)&lt;TODAY(),"Overdue",IF(INT(H24)=TODAY(),"Due today","Out")))))</f>
      </c>
      <c r="B24" s="31"/>
      <c r="C24" s="37">
        <f>IF(B24="","",IF(ISNA(MATCH(B24,Equipment!$A$2:$A$501,0)),"Not in Equipment",IFERROR(INDEX(Equipment!$B$2:$B$501,MATCH(B24,Equipment!$A$2:$A$501,0))&amp;"","")))</f>
      </c>
      <c r="D24" s="37">
        <f>IF(B24="","",IFERROR(INDEX(Equipment!$C$2:$C$501,MATCH(B24,Equipment!$A$2:$A$501,0))&amp;"",""))</f>
      </c>
      <c r="E24" s="35"/>
      <c r="F24" s="30"/>
      <c r="G24" s="33"/>
      <c r="H24" s="32"/>
      <c r="I24" s="30"/>
      <c r="J24" s="35"/>
      <c r="K24" s="33"/>
      <c r="L24" s="39">
        <f>IF(OR(B24="",G24=""),"",INT(IF(K24="",NOW(),K24)-G24))</f>
      </c>
      <c r="M24" s="38">
        <f>IF(OR(E24="",J24=""),"",IFERROR(IF(MATCH(J24,{"new","good","worn","damaged"},0)&gt;MATCH(E24,{"new","good","worn","damaged"},0),"Worse","OK"),""))</f>
      </c>
      <c r="N24" s="36"/>
      <c r="O24" s="37">
        <f>IF(A24="Overdue",INT(H24)+ROW()/100000,"")</f>
      </c>
      <c r="P24" s="37">
        <f>IF(AND(B24&lt;&gt;"",K24=""),B24,"")</f>
      </c>
    </row>
    <row r="25">
      <c r="A25" s="38">
        <f>IF(B25="","",IF(K25&lt;&gt;"","Returned",IF(H25="","Open-ended",IF(INT(H25)&lt;TODAY(),"Overdue",IF(INT(H25)=TODAY(),"Due today","Out")))))</f>
      </c>
      <c r="B25" s="31"/>
      <c r="C25" s="37">
        <f>IF(B25="","",IF(ISNA(MATCH(B25,Equipment!$A$2:$A$501,0)),"Not in Equipment",IFERROR(INDEX(Equipment!$B$2:$B$501,MATCH(B25,Equipment!$A$2:$A$501,0))&amp;"","")))</f>
      </c>
      <c r="D25" s="37">
        <f>IF(B25="","",IFERROR(INDEX(Equipment!$C$2:$C$501,MATCH(B25,Equipment!$A$2:$A$501,0))&amp;"",""))</f>
      </c>
      <c r="E25" s="35"/>
      <c r="F25" s="30"/>
      <c r="G25" s="33"/>
      <c r="H25" s="32"/>
      <c r="I25" s="30"/>
      <c r="J25" s="35"/>
      <c r="K25" s="33"/>
      <c r="L25" s="39">
        <f>IF(OR(B25="",G25=""),"",INT(IF(K25="",NOW(),K25)-G25))</f>
      </c>
      <c r="M25" s="38">
        <f>IF(OR(E25="",J25=""),"",IFERROR(IF(MATCH(J25,{"new","good","worn","damaged"},0)&gt;MATCH(E25,{"new","good","worn","damaged"},0),"Worse","OK"),""))</f>
      </c>
      <c r="N25" s="36"/>
      <c r="O25" s="37">
        <f>IF(A25="Overdue",INT(H25)+ROW()/100000,"")</f>
      </c>
      <c r="P25" s="37">
        <f>IF(AND(B25&lt;&gt;"",K25=""),B25,"")</f>
      </c>
    </row>
    <row r="26">
      <c r="A26" s="38">
        <f>IF(B26="","",IF(K26&lt;&gt;"","Returned",IF(H26="","Open-ended",IF(INT(H26)&lt;TODAY(),"Overdue",IF(INT(H26)=TODAY(),"Due today","Out")))))</f>
      </c>
      <c r="B26" s="31"/>
      <c r="C26" s="37">
        <f>IF(B26="","",IF(ISNA(MATCH(B26,Equipment!$A$2:$A$501,0)),"Not in Equipment",IFERROR(INDEX(Equipment!$B$2:$B$501,MATCH(B26,Equipment!$A$2:$A$501,0))&amp;"","")))</f>
      </c>
      <c r="D26" s="37">
        <f>IF(B26="","",IFERROR(INDEX(Equipment!$C$2:$C$501,MATCH(B26,Equipment!$A$2:$A$501,0))&amp;"",""))</f>
      </c>
      <c r="E26" s="35"/>
      <c r="F26" s="30"/>
      <c r="G26" s="33"/>
      <c r="H26" s="32"/>
      <c r="I26" s="30"/>
      <c r="J26" s="35"/>
      <c r="K26" s="33"/>
      <c r="L26" s="39">
        <f>IF(OR(B26="",G26=""),"",INT(IF(K26="",NOW(),K26)-G26))</f>
      </c>
      <c r="M26" s="38">
        <f>IF(OR(E26="",J26=""),"",IFERROR(IF(MATCH(J26,{"new","good","worn","damaged"},0)&gt;MATCH(E26,{"new","good","worn","damaged"},0),"Worse","OK"),""))</f>
      </c>
      <c r="N26" s="36"/>
      <c r="O26" s="37">
        <f>IF(A26="Overdue",INT(H26)+ROW()/100000,"")</f>
      </c>
      <c r="P26" s="37">
        <f>IF(AND(B26&lt;&gt;"",K26=""),B26,"")</f>
      </c>
    </row>
    <row r="27">
      <c r="A27" s="38">
        <f>IF(B27="","",IF(K27&lt;&gt;"","Returned",IF(H27="","Open-ended",IF(INT(H27)&lt;TODAY(),"Overdue",IF(INT(H27)=TODAY(),"Due today","Out")))))</f>
      </c>
      <c r="B27" s="31"/>
      <c r="C27" s="37">
        <f>IF(B27="","",IF(ISNA(MATCH(B27,Equipment!$A$2:$A$501,0)),"Not in Equipment",IFERROR(INDEX(Equipment!$B$2:$B$501,MATCH(B27,Equipment!$A$2:$A$501,0))&amp;"","")))</f>
      </c>
      <c r="D27" s="37">
        <f>IF(B27="","",IFERROR(INDEX(Equipment!$C$2:$C$501,MATCH(B27,Equipment!$A$2:$A$501,0))&amp;"",""))</f>
      </c>
      <c r="E27" s="35"/>
      <c r="F27" s="30"/>
      <c r="G27" s="33"/>
      <c r="H27" s="32"/>
      <c r="I27" s="30"/>
      <c r="J27" s="35"/>
      <c r="K27" s="33"/>
      <c r="L27" s="39">
        <f>IF(OR(B27="",G27=""),"",INT(IF(K27="",NOW(),K27)-G27))</f>
      </c>
      <c r="M27" s="38">
        <f>IF(OR(E27="",J27=""),"",IFERROR(IF(MATCH(J27,{"new","good","worn","damaged"},0)&gt;MATCH(E27,{"new","good","worn","damaged"},0),"Worse","OK"),""))</f>
      </c>
      <c r="N27" s="36"/>
      <c r="O27" s="37">
        <f>IF(A27="Overdue",INT(H27)+ROW()/100000,"")</f>
      </c>
      <c r="P27" s="37">
        <f>IF(AND(B27&lt;&gt;"",K27=""),B27,"")</f>
      </c>
    </row>
    <row r="28">
      <c r="A28" s="38">
        <f>IF(B28="","",IF(K28&lt;&gt;"","Returned",IF(H28="","Open-ended",IF(INT(H28)&lt;TODAY(),"Overdue",IF(INT(H28)=TODAY(),"Due today","Out")))))</f>
      </c>
      <c r="B28" s="31"/>
      <c r="C28" s="37">
        <f>IF(B28="","",IF(ISNA(MATCH(B28,Equipment!$A$2:$A$501,0)),"Not in Equipment",IFERROR(INDEX(Equipment!$B$2:$B$501,MATCH(B28,Equipment!$A$2:$A$501,0))&amp;"","")))</f>
      </c>
      <c r="D28" s="37">
        <f>IF(B28="","",IFERROR(INDEX(Equipment!$C$2:$C$501,MATCH(B28,Equipment!$A$2:$A$501,0))&amp;"",""))</f>
      </c>
      <c r="E28" s="35"/>
      <c r="F28" s="30"/>
      <c r="G28" s="33"/>
      <c r="H28" s="32"/>
      <c r="I28" s="30"/>
      <c r="J28" s="35"/>
      <c r="K28" s="33"/>
      <c r="L28" s="39">
        <f>IF(OR(B28="",G28=""),"",INT(IF(K28="",NOW(),K28)-G28))</f>
      </c>
      <c r="M28" s="38">
        <f>IF(OR(E28="",J28=""),"",IFERROR(IF(MATCH(J28,{"new","good","worn","damaged"},0)&gt;MATCH(E28,{"new","good","worn","damaged"},0),"Worse","OK"),""))</f>
      </c>
      <c r="N28" s="36"/>
      <c r="O28" s="37">
        <f>IF(A28="Overdue",INT(H28)+ROW()/100000,"")</f>
      </c>
      <c r="P28" s="37">
        <f>IF(AND(B28&lt;&gt;"",K28=""),B28,"")</f>
      </c>
    </row>
    <row r="29">
      <c r="A29" s="38">
        <f>IF(B29="","",IF(K29&lt;&gt;"","Returned",IF(H29="","Open-ended",IF(INT(H29)&lt;TODAY(),"Overdue",IF(INT(H29)=TODAY(),"Due today","Out")))))</f>
      </c>
      <c r="B29" s="31"/>
      <c r="C29" s="37">
        <f>IF(B29="","",IF(ISNA(MATCH(B29,Equipment!$A$2:$A$501,0)),"Not in Equipment",IFERROR(INDEX(Equipment!$B$2:$B$501,MATCH(B29,Equipment!$A$2:$A$501,0))&amp;"","")))</f>
      </c>
      <c r="D29" s="37">
        <f>IF(B29="","",IFERROR(INDEX(Equipment!$C$2:$C$501,MATCH(B29,Equipment!$A$2:$A$501,0))&amp;"",""))</f>
      </c>
      <c r="E29" s="35"/>
      <c r="F29" s="30"/>
      <c r="G29" s="33"/>
      <c r="H29" s="32"/>
      <c r="I29" s="30"/>
      <c r="J29" s="35"/>
      <c r="K29" s="33"/>
      <c r="L29" s="39">
        <f>IF(OR(B29="",G29=""),"",INT(IF(K29="",NOW(),K29)-G29))</f>
      </c>
      <c r="M29" s="38">
        <f>IF(OR(E29="",J29=""),"",IFERROR(IF(MATCH(J29,{"new","good","worn","damaged"},0)&gt;MATCH(E29,{"new","good","worn","damaged"},0),"Worse","OK"),""))</f>
      </c>
      <c r="N29" s="36"/>
      <c r="O29" s="37">
        <f>IF(A29="Overdue",INT(H29)+ROW()/100000,"")</f>
      </c>
      <c r="P29" s="37">
        <f>IF(AND(B29&lt;&gt;"",K29=""),B29,"")</f>
      </c>
    </row>
    <row r="30">
      <c r="A30" s="38">
        <f>IF(B30="","",IF(K30&lt;&gt;"","Returned",IF(H30="","Open-ended",IF(INT(H30)&lt;TODAY(),"Overdue",IF(INT(H30)=TODAY(),"Due today","Out")))))</f>
      </c>
      <c r="B30" s="31"/>
      <c r="C30" s="37">
        <f>IF(B30="","",IF(ISNA(MATCH(B30,Equipment!$A$2:$A$501,0)),"Not in Equipment",IFERROR(INDEX(Equipment!$B$2:$B$501,MATCH(B30,Equipment!$A$2:$A$501,0))&amp;"","")))</f>
      </c>
      <c r="D30" s="37">
        <f>IF(B30="","",IFERROR(INDEX(Equipment!$C$2:$C$501,MATCH(B30,Equipment!$A$2:$A$501,0))&amp;"",""))</f>
      </c>
      <c r="E30" s="35"/>
      <c r="F30" s="30"/>
      <c r="G30" s="33"/>
      <c r="H30" s="32"/>
      <c r="I30" s="30"/>
      <c r="J30" s="35"/>
      <c r="K30" s="33"/>
      <c r="L30" s="39">
        <f>IF(OR(B30="",G30=""),"",INT(IF(K30="",NOW(),K30)-G30))</f>
      </c>
      <c r="M30" s="38">
        <f>IF(OR(E30="",J30=""),"",IFERROR(IF(MATCH(J30,{"new","good","worn","damaged"},0)&gt;MATCH(E30,{"new","good","worn","damaged"},0),"Worse","OK"),""))</f>
      </c>
      <c r="N30" s="36"/>
      <c r="O30" s="37">
        <f>IF(A30="Overdue",INT(H30)+ROW()/100000,"")</f>
      </c>
      <c r="P30" s="37">
        <f>IF(AND(B30&lt;&gt;"",K30=""),B30,"")</f>
      </c>
    </row>
    <row r="31">
      <c r="A31" s="38">
        <f>IF(B31="","",IF(K31&lt;&gt;"","Returned",IF(H31="","Open-ended",IF(INT(H31)&lt;TODAY(),"Overdue",IF(INT(H31)=TODAY(),"Due today","Out")))))</f>
      </c>
      <c r="B31" s="31"/>
      <c r="C31" s="37">
        <f>IF(B31="","",IF(ISNA(MATCH(B31,Equipment!$A$2:$A$501,0)),"Not in Equipment",IFERROR(INDEX(Equipment!$B$2:$B$501,MATCH(B31,Equipment!$A$2:$A$501,0))&amp;"","")))</f>
      </c>
      <c r="D31" s="37">
        <f>IF(B31="","",IFERROR(INDEX(Equipment!$C$2:$C$501,MATCH(B31,Equipment!$A$2:$A$501,0))&amp;"",""))</f>
      </c>
      <c r="E31" s="35"/>
      <c r="F31" s="30"/>
      <c r="G31" s="33"/>
      <c r="H31" s="32"/>
      <c r="I31" s="30"/>
      <c r="J31" s="35"/>
      <c r="K31" s="33"/>
      <c r="L31" s="39">
        <f>IF(OR(B31="",G31=""),"",INT(IF(K31="",NOW(),K31)-G31))</f>
      </c>
      <c r="M31" s="38">
        <f>IF(OR(E31="",J31=""),"",IFERROR(IF(MATCH(J31,{"new","good","worn","damaged"},0)&gt;MATCH(E31,{"new","good","worn","damaged"},0),"Worse","OK"),""))</f>
      </c>
      <c r="N31" s="36"/>
      <c r="O31" s="37">
        <f>IF(A31="Overdue",INT(H31)+ROW()/100000,"")</f>
      </c>
      <c r="P31" s="37">
        <f>IF(AND(B31&lt;&gt;"",K31=""),B31,"")</f>
      </c>
    </row>
    <row r="32">
      <c r="A32" s="38">
        <f>IF(B32="","",IF(K32&lt;&gt;"","Returned",IF(H32="","Open-ended",IF(INT(H32)&lt;TODAY(),"Overdue",IF(INT(H32)=TODAY(),"Due today","Out")))))</f>
      </c>
      <c r="B32" s="31"/>
      <c r="C32" s="37">
        <f>IF(B32="","",IF(ISNA(MATCH(B32,Equipment!$A$2:$A$501,0)),"Not in Equipment",IFERROR(INDEX(Equipment!$B$2:$B$501,MATCH(B32,Equipment!$A$2:$A$501,0))&amp;"","")))</f>
      </c>
      <c r="D32" s="37">
        <f>IF(B32="","",IFERROR(INDEX(Equipment!$C$2:$C$501,MATCH(B32,Equipment!$A$2:$A$501,0))&amp;"",""))</f>
      </c>
      <c r="E32" s="35"/>
      <c r="F32" s="30"/>
      <c r="G32" s="33"/>
      <c r="H32" s="32"/>
      <c r="I32" s="30"/>
      <c r="J32" s="35"/>
      <c r="K32" s="33"/>
      <c r="L32" s="39">
        <f>IF(OR(B32="",G32=""),"",INT(IF(K32="",NOW(),K32)-G32))</f>
      </c>
      <c r="M32" s="38">
        <f>IF(OR(E32="",J32=""),"",IFERROR(IF(MATCH(J32,{"new","good","worn","damaged"},0)&gt;MATCH(E32,{"new","good","worn","damaged"},0),"Worse","OK"),""))</f>
      </c>
      <c r="N32" s="36"/>
      <c r="O32" s="37">
        <f>IF(A32="Overdue",INT(H32)+ROW()/100000,"")</f>
      </c>
      <c r="P32" s="37">
        <f>IF(AND(B32&lt;&gt;"",K32=""),B32,"")</f>
      </c>
    </row>
    <row r="33">
      <c r="A33" s="38">
        <f>IF(B33="","",IF(K33&lt;&gt;"","Returned",IF(H33="","Open-ended",IF(INT(H33)&lt;TODAY(),"Overdue",IF(INT(H33)=TODAY(),"Due today","Out")))))</f>
      </c>
      <c r="B33" s="31"/>
      <c r="C33" s="37">
        <f>IF(B33="","",IF(ISNA(MATCH(B33,Equipment!$A$2:$A$501,0)),"Not in Equipment",IFERROR(INDEX(Equipment!$B$2:$B$501,MATCH(B33,Equipment!$A$2:$A$501,0))&amp;"","")))</f>
      </c>
      <c r="D33" s="37">
        <f>IF(B33="","",IFERROR(INDEX(Equipment!$C$2:$C$501,MATCH(B33,Equipment!$A$2:$A$501,0))&amp;"",""))</f>
      </c>
      <c r="E33" s="35"/>
      <c r="F33" s="30"/>
      <c r="G33" s="33"/>
      <c r="H33" s="32"/>
      <c r="I33" s="30"/>
      <c r="J33" s="35"/>
      <c r="K33" s="33"/>
      <c r="L33" s="39">
        <f>IF(OR(B33="",G33=""),"",INT(IF(K33="",NOW(),K33)-G33))</f>
      </c>
      <c r="M33" s="38">
        <f>IF(OR(E33="",J33=""),"",IFERROR(IF(MATCH(J33,{"new","good","worn","damaged"},0)&gt;MATCH(E33,{"new","good","worn","damaged"},0),"Worse","OK"),""))</f>
      </c>
      <c r="N33" s="36"/>
      <c r="O33" s="37">
        <f>IF(A33="Overdue",INT(H33)+ROW()/100000,"")</f>
      </c>
      <c r="P33" s="37">
        <f>IF(AND(B33&lt;&gt;"",K33=""),B33,"")</f>
      </c>
    </row>
    <row r="34">
      <c r="A34" s="38">
        <f>IF(B34="","",IF(K34&lt;&gt;"","Returned",IF(H34="","Open-ended",IF(INT(H34)&lt;TODAY(),"Overdue",IF(INT(H34)=TODAY(),"Due today","Out")))))</f>
      </c>
      <c r="B34" s="31"/>
      <c r="C34" s="37">
        <f>IF(B34="","",IF(ISNA(MATCH(B34,Equipment!$A$2:$A$501,0)),"Not in Equipment",IFERROR(INDEX(Equipment!$B$2:$B$501,MATCH(B34,Equipment!$A$2:$A$501,0))&amp;"","")))</f>
      </c>
      <c r="D34" s="37">
        <f>IF(B34="","",IFERROR(INDEX(Equipment!$C$2:$C$501,MATCH(B34,Equipment!$A$2:$A$501,0))&amp;"",""))</f>
      </c>
      <c r="E34" s="35"/>
      <c r="F34" s="30"/>
      <c r="G34" s="33"/>
      <c r="H34" s="32"/>
      <c r="I34" s="30"/>
      <c r="J34" s="35"/>
      <c r="K34" s="33"/>
      <c r="L34" s="39">
        <f>IF(OR(B34="",G34=""),"",INT(IF(K34="",NOW(),K34)-G34))</f>
      </c>
      <c r="M34" s="38">
        <f>IF(OR(E34="",J34=""),"",IFERROR(IF(MATCH(J34,{"new","good","worn","damaged"},0)&gt;MATCH(E34,{"new","good","worn","damaged"},0),"Worse","OK"),""))</f>
      </c>
      <c r="N34" s="36"/>
      <c r="O34" s="37">
        <f>IF(A34="Overdue",INT(H34)+ROW()/100000,"")</f>
      </c>
      <c r="P34" s="37">
        <f>IF(AND(B34&lt;&gt;"",K34=""),B34,"")</f>
      </c>
    </row>
    <row r="35">
      <c r="A35" s="38">
        <f>IF(B35="","",IF(K35&lt;&gt;"","Returned",IF(H35="","Open-ended",IF(INT(H35)&lt;TODAY(),"Overdue",IF(INT(H35)=TODAY(),"Due today","Out")))))</f>
      </c>
      <c r="B35" s="31"/>
      <c r="C35" s="37">
        <f>IF(B35="","",IF(ISNA(MATCH(B35,Equipment!$A$2:$A$501,0)),"Not in Equipment",IFERROR(INDEX(Equipment!$B$2:$B$501,MATCH(B35,Equipment!$A$2:$A$501,0))&amp;"","")))</f>
      </c>
      <c r="D35" s="37">
        <f>IF(B35="","",IFERROR(INDEX(Equipment!$C$2:$C$501,MATCH(B35,Equipment!$A$2:$A$501,0))&amp;"",""))</f>
      </c>
      <c r="E35" s="35"/>
      <c r="F35" s="30"/>
      <c r="G35" s="33"/>
      <c r="H35" s="32"/>
      <c r="I35" s="30"/>
      <c r="J35" s="35"/>
      <c r="K35" s="33"/>
      <c r="L35" s="39">
        <f>IF(OR(B35="",G35=""),"",INT(IF(K35="",NOW(),K35)-G35))</f>
      </c>
      <c r="M35" s="38">
        <f>IF(OR(E35="",J35=""),"",IFERROR(IF(MATCH(J35,{"new","good","worn","damaged"},0)&gt;MATCH(E35,{"new","good","worn","damaged"},0),"Worse","OK"),""))</f>
      </c>
      <c r="N35" s="36"/>
      <c r="O35" s="37">
        <f>IF(A35="Overdue",INT(H35)+ROW()/100000,"")</f>
      </c>
      <c r="P35" s="37">
        <f>IF(AND(B35&lt;&gt;"",K35=""),B35,"")</f>
      </c>
    </row>
    <row r="36">
      <c r="A36" s="38">
        <f>IF(B36="","",IF(K36&lt;&gt;"","Returned",IF(H36="","Open-ended",IF(INT(H36)&lt;TODAY(),"Overdue",IF(INT(H36)=TODAY(),"Due today","Out")))))</f>
      </c>
      <c r="B36" s="31"/>
      <c r="C36" s="37">
        <f>IF(B36="","",IF(ISNA(MATCH(B36,Equipment!$A$2:$A$501,0)),"Not in Equipment",IFERROR(INDEX(Equipment!$B$2:$B$501,MATCH(B36,Equipment!$A$2:$A$501,0))&amp;"","")))</f>
      </c>
      <c r="D36" s="37">
        <f>IF(B36="","",IFERROR(INDEX(Equipment!$C$2:$C$501,MATCH(B36,Equipment!$A$2:$A$501,0))&amp;"",""))</f>
      </c>
      <c r="E36" s="35"/>
      <c r="F36" s="30"/>
      <c r="G36" s="33"/>
      <c r="H36" s="32"/>
      <c r="I36" s="30"/>
      <c r="J36" s="35"/>
      <c r="K36" s="33"/>
      <c r="L36" s="39">
        <f>IF(OR(B36="",G36=""),"",INT(IF(K36="",NOW(),K36)-G36))</f>
      </c>
      <c r="M36" s="38">
        <f>IF(OR(E36="",J36=""),"",IFERROR(IF(MATCH(J36,{"new","good","worn","damaged"},0)&gt;MATCH(E36,{"new","good","worn","damaged"},0),"Worse","OK"),""))</f>
      </c>
      <c r="N36" s="36"/>
      <c r="O36" s="37">
        <f>IF(A36="Overdue",INT(H36)+ROW()/100000,"")</f>
      </c>
      <c r="P36" s="37">
        <f>IF(AND(B36&lt;&gt;"",K36=""),B36,"")</f>
      </c>
    </row>
    <row r="37">
      <c r="A37" s="38">
        <f>IF(B37="","",IF(K37&lt;&gt;"","Returned",IF(H37="","Open-ended",IF(INT(H37)&lt;TODAY(),"Overdue",IF(INT(H37)=TODAY(),"Due today","Out")))))</f>
      </c>
      <c r="B37" s="31"/>
      <c r="C37" s="37">
        <f>IF(B37="","",IF(ISNA(MATCH(B37,Equipment!$A$2:$A$501,0)),"Not in Equipment",IFERROR(INDEX(Equipment!$B$2:$B$501,MATCH(B37,Equipment!$A$2:$A$501,0))&amp;"","")))</f>
      </c>
      <c r="D37" s="37">
        <f>IF(B37="","",IFERROR(INDEX(Equipment!$C$2:$C$501,MATCH(B37,Equipment!$A$2:$A$501,0))&amp;"",""))</f>
      </c>
      <c r="E37" s="35"/>
      <c r="F37" s="30"/>
      <c r="G37" s="33"/>
      <c r="H37" s="32"/>
      <c r="I37" s="30"/>
      <c r="J37" s="35"/>
      <c r="K37" s="33"/>
      <c r="L37" s="39">
        <f>IF(OR(B37="",G37=""),"",INT(IF(K37="",NOW(),K37)-G37))</f>
      </c>
      <c r="M37" s="38">
        <f>IF(OR(E37="",J37=""),"",IFERROR(IF(MATCH(J37,{"new","good","worn","damaged"},0)&gt;MATCH(E37,{"new","good","worn","damaged"},0),"Worse","OK"),""))</f>
      </c>
      <c r="N37" s="36"/>
      <c r="O37" s="37">
        <f>IF(A37="Overdue",INT(H37)+ROW()/100000,"")</f>
      </c>
      <c r="P37" s="37">
        <f>IF(AND(B37&lt;&gt;"",K37=""),B37,"")</f>
      </c>
    </row>
    <row r="38">
      <c r="A38" s="38">
        <f>IF(B38="","",IF(K38&lt;&gt;"","Returned",IF(H38="","Open-ended",IF(INT(H38)&lt;TODAY(),"Overdue",IF(INT(H38)=TODAY(),"Due today","Out")))))</f>
      </c>
      <c r="B38" s="31"/>
      <c r="C38" s="37">
        <f>IF(B38="","",IF(ISNA(MATCH(B38,Equipment!$A$2:$A$501,0)),"Not in Equipment",IFERROR(INDEX(Equipment!$B$2:$B$501,MATCH(B38,Equipment!$A$2:$A$501,0))&amp;"","")))</f>
      </c>
      <c r="D38" s="37">
        <f>IF(B38="","",IFERROR(INDEX(Equipment!$C$2:$C$501,MATCH(B38,Equipment!$A$2:$A$501,0))&amp;"",""))</f>
      </c>
      <c r="E38" s="35"/>
      <c r="F38" s="30"/>
      <c r="G38" s="33"/>
      <c r="H38" s="32"/>
      <c r="I38" s="30"/>
      <c r="J38" s="35"/>
      <c r="K38" s="33"/>
      <c r="L38" s="39">
        <f>IF(OR(B38="",G38=""),"",INT(IF(K38="",NOW(),K38)-G38))</f>
      </c>
      <c r="M38" s="38">
        <f>IF(OR(E38="",J38=""),"",IFERROR(IF(MATCH(J38,{"new","good","worn","damaged"},0)&gt;MATCH(E38,{"new","good","worn","damaged"},0),"Worse","OK"),""))</f>
      </c>
      <c r="N38" s="36"/>
      <c r="O38" s="37">
        <f>IF(A38="Overdue",INT(H38)+ROW()/100000,"")</f>
      </c>
      <c r="P38" s="37">
        <f>IF(AND(B38&lt;&gt;"",K38=""),B38,"")</f>
      </c>
    </row>
    <row r="39">
      <c r="A39" s="38">
        <f>IF(B39="","",IF(K39&lt;&gt;"","Returned",IF(H39="","Open-ended",IF(INT(H39)&lt;TODAY(),"Overdue",IF(INT(H39)=TODAY(),"Due today","Out")))))</f>
      </c>
      <c r="B39" s="31"/>
      <c r="C39" s="37">
        <f>IF(B39="","",IF(ISNA(MATCH(B39,Equipment!$A$2:$A$501,0)),"Not in Equipment",IFERROR(INDEX(Equipment!$B$2:$B$501,MATCH(B39,Equipment!$A$2:$A$501,0))&amp;"","")))</f>
      </c>
      <c r="D39" s="37">
        <f>IF(B39="","",IFERROR(INDEX(Equipment!$C$2:$C$501,MATCH(B39,Equipment!$A$2:$A$501,0))&amp;"",""))</f>
      </c>
      <c r="E39" s="35"/>
      <c r="F39" s="30"/>
      <c r="G39" s="33"/>
      <c r="H39" s="32"/>
      <c r="I39" s="30"/>
      <c r="J39" s="35"/>
      <c r="K39" s="33"/>
      <c r="L39" s="39">
        <f>IF(OR(B39="",G39=""),"",INT(IF(K39="",NOW(),K39)-G39))</f>
      </c>
      <c r="M39" s="38">
        <f>IF(OR(E39="",J39=""),"",IFERROR(IF(MATCH(J39,{"new","good","worn","damaged"},0)&gt;MATCH(E39,{"new","good","worn","damaged"},0),"Worse","OK"),""))</f>
      </c>
      <c r="N39" s="36"/>
      <c r="O39" s="37">
        <f>IF(A39="Overdue",INT(H39)+ROW()/100000,"")</f>
      </c>
      <c r="P39" s="37">
        <f>IF(AND(B39&lt;&gt;"",K39=""),B39,"")</f>
      </c>
    </row>
    <row r="40">
      <c r="A40" s="38">
        <f>IF(B40="","",IF(K40&lt;&gt;"","Returned",IF(H40="","Open-ended",IF(INT(H40)&lt;TODAY(),"Overdue",IF(INT(H40)=TODAY(),"Due today","Out")))))</f>
      </c>
      <c r="B40" s="31"/>
      <c r="C40" s="37">
        <f>IF(B40="","",IF(ISNA(MATCH(B40,Equipment!$A$2:$A$501,0)),"Not in Equipment",IFERROR(INDEX(Equipment!$B$2:$B$501,MATCH(B40,Equipment!$A$2:$A$501,0))&amp;"","")))</f>
      </c>
      <c r="D40" s="37">
        <f>IF(B40="","",IFERROR(INDEX(Equipment!$C$2:$C$501,MATCH(B40,Equipment!$A$2:$A$501,0))&amp;"",""))</f>
      </c>
      <c r="E40" s="35"/>
      <c r="F40" s="30"/>
      <c r="G40" s="33"/>
      <c r="H40" s="32"/>
      <c r="I40" s="30"/>
      <c r="J40" s="35"/>
      <c r="K40" s="33"/>
      <c r="L40" s="39">
        <f>IF(OR(B40="",G40=""),"",INT(IF(K40="",NOW(),K40)-G40))</f>
      </c>
      <c r="M40" s="38">
        <f>IF(OR(E40="",J40=""),"",IFERROR(IF(MATCH(J40,{"new","good","worn","damaged"},0)&gt;MATCH(E40,{"new","good","worn","damaged"},0),"Worse","OK"),""))</f>
      </c>
      <c r="N40" s="36"/>
      <c r="O40" s="37">
        <f>IF(A40="Overdue",INT(H40)+ROW()/100000,"")</f>
      </c>
      <c r="P40" s="37">
        <f>IF(AND(B40&lt;&gt;"",K40=""),B40,"")</f>
      </c>
    </row>
    <row r="41">
      <c r="A41" s="38">
        <f>IF(B41="","",IF(K41&lt;&gt;"","Returned",IF(H41="","Open-ended",IF(INT(H41)&lt;TODAY(),"Overdue",IF(INT(H41)=TODAY(),"Due today","Out")))))</f>
      </c>
      <c r="B41" s="31"/>
      <c r="C41" s="37">
        <f>IF(B41="","",IF(ISNA(MATCH(B41,Equipment!$A$2:$A$501,0)),"Not in Equipment",IFERROR(INDEX(Equipment!$B$2:$B$501,MATCH(B41,Equipment!$A$2:$A$501,0))&amp;"","")))</f>
      </c>
      <c r="D41" s="37">
        <f>IF(B41="","",IFERROR(INDEX(Equipment!$C$2:$C$501,MATCH(B41,Equipment!$A$2:$A$501,0))&amp;"",""))</f>
      </c>
      <c r="E41" s="35"/>
      <c r="F41" s="30"/>
      <c r="G41" s="33"/>
      <c r="H41" s="32"/>
      <c r="I41" s="30"/>
      <c r="J41" s="35"/>
      <c r="K41" s="33"/>
      <c r="L41" s="39">
        <f>IF(OR(B41="",G41=""),"",INT(IF(K41="",NOW(),K41)-G41))</f>
      </c>
      <c r="M41" s="38">
        <f>IF(OR(E41="",J41=""),"",IFERROR(IF(MATCH(J41,{"new","good","worn","damaged"},0)&gt;MATCH(E41,{"new","good","worn","damaged"},0),"Worse","OK"),""))</f>
      </c>
      <c r="N41" s="36"/>
      <c r="O41" s="37">
        <f>IF(A41="Overdue",INT(H41)+ROW()/100000,"")</f>
      </c>
      <c r="P41" s="37">
        <f>IF(AND(B41&lt;&gt;"",K41=""),B41,"")</f>
      </c>
    </row>
    <row r="42">
      <c r="A42" s="38">
        <f>IF(B42="","",IF(K42&lt;&gt;"","Returned",IF(H42="","Open-ended",IF(INT(H42)&lt;TODAY(),"Overdue",IF(INT(H42)=TODAY(),"Due today","Out")))))</f>
      </c>
      <c r="B42" s="31"/>
      <c r="C42" s="37">
        <f>IF(B42="","",IF(ISNA(MATCH(B42,Equipment!$A$2:$A$501,0)),"Not in Equipment",IFERROR(INDEX(Equipment!$B$2:$B$501,MATCH(B42,Equipment!$A$2:$A$501,0))&amp;"","")))</f>
      </c>
      <c r="D42" s="37">
        <f>IF(B42="","",IFERROR(INDEX(Equipment!$C$2:$C$501,MATCH(B42,Equipment!$A$2:$A$501,0))&amp;"",""))</f>
      </c>
      <c r="E42" s="35"/>
      <c r="F42" s="30"/>
      <c r="G42" s="33"/>
      <c r="H42" s="32"/>
      <c r="I42" s="30"/>
      <c r="J42" s="35"/>
      <c r="K42" s="33"/>
      <c r="L42" s="39">
        <f>IF(OR(B42="",G42=""),"",INT(IF(K42="",NOW(),K42)-G42))</f>
      </c>
      <c r="M42" s="38">
        <f>IF(OR(E42="",J42=""),"",IFERROR(IF(MATCH(J42,{"new","good","worn","damaged"},0)&gt;MATCH(E42,{"new","good","worn","damaged"},0),"Worse","OK"),""))</f>
      </c>
      <c r="N42" s="36"/>
      <c r="O42" s="37">
        <f>IF(A42="Overdue",INT(H42)+ROW()/100000,"")</f>
      </c>
      <c r="P42" s="37">
        <f>IF(AND(B42&lt;&gt;"",K42=""),B42,"")</f>
      </c>
    </row>
    <row r="43">
      <c r="A43" s="38">
        <f>IF(B43="","",IF(K43&lt;&gt;"","Returned",IF(H43="","Open-ended",IF(INT(H43)&lt;TODAY(),"Overdue",IF(INT(H43)=TODAY(),"Due today","Out")))))</f>
      </c>
      <c r="B43" s="31"/>
      <c r="C43" s="37">
        <f>IF(B43="","",IF(ISNA(MATCH(B43,Equipment!$A$2:$A$501,0)),"Not in Equipment",IFERROR(INDEX(Equipment!$B$2:$B$501,MATCH(B43,Equipment!$A$2:$A$501,0))&amp;"","")))</f>
      </c>
      <c r="D43" s="37">
        <f>IF(B43="","",IFERROR(INDEX(Equipment!$C$2:$C$501,MATCH(B43,Equipment!$A$2:$A$501,0))&amp;"",""))</f>
      </c>
      <c r="E43" s="35"/>
      <c r="F43" s="30"/>
      <c r="G43" s="33"/>
      <c r="H43" s="32"/>
      <c r="I43" s="30"/>
      <c r="J43" s="35"/>
      <c r="K43" s="33"/>
      <c r="L43" s="39">
        <f>IF(OR(B43="",G43=""),"",INT(IF(K43="",NOW(),K43)-G43))</f>
      </c>
      <c r="M43" s="38">
        <f>IF(OR(E43="",J43=""),"",IFERROR(IF(MATCH(J43,{"new","good","worn","damaged"},0)&gt;MATCH(E43,{"new","good","worn","damaged"},0),"Worse","OK"),""))</f>
      </c>
      <c r="N43" s="36"/>
      <c r="O43" s="37">
        <f>IF(A43="Overdue",INT(H43)+ROW()/100000,"")</f>
      </c>
      <c r="P43" s="37">
        <f>IF(AND(B43&lt;&gt;"",K43=""),B43,"")</f>
      </c>
    </row>
    <row r="44">
      <c r="A44" s="38">
        <f>IF(B44="","",IF(K44&lt;&gt;"","Returned",IF(H44="","Open-ended",IF(INT(H44)&lt;TODAY(),"Overdue",IF(INT(H44)=TODAY(),"Due today","Out")))))</f>
      </c>
      <c r="B44" s="31"/>
      <c r="C44" s="37">
        <f>IF(B44="","",IF(ISNA(MATCH(B44,Equipment!$A$2:$A$501,0)),"Not in Equipment",IFERROR(INDEX(Equipment!$B$2:$B$501,MATCH(B44,Equipment!$A$2:$A$501,0))&amp;"","")))</f>
      </c>
      <c r="D44" s="37">
        <f>IF(B44="","",IFERROR(INDEX(Equipment!$C$2:$C$501,MATCH(B44,Equipment!$A$2:$A$501,0))&amp;"",""))</f>
      </c>
      <c r="E44" s="35"/>
      <c r="F44" s="30"/>
      <c r="G44" s="33"/>
      <c r="H44" s="32"/>
      <c r="I44" s="30"/>
      <c r="J44" s="35"/>
      <c r="K44" s="33"/>
      <c r="L44" s="39">
        <f>IF(OR(B44="",G44=""),"",INT(IF(K44="",NOW(),K44)-G44))</f>
      </c>
      <c r="M44" s="38">
        <f>IF(OR(E44="",J44=""),"",IFERROR(IF(MATCH(J44,{"new","good","worn","damaged"},0)&gt;MATCH(E44,{"new","good","worn","damaged"},0),"Worse","OK"),""))</f>
      </c>
      <c r="N44" s="36"/>
      <c r="O44" s="37">
        <f>IF(A44="Overdue",INT(H44)+ROW()/100000,"")</f>
      </c>
      <c r="P44" s="37">
        <f>IF(AND(B44&lt;&gt;"",K44=""),B44,"")</f>
      </c>
    </row>
    <row r="45">
      <c r="A45" s="38">
        <f>IF(B45="","",IF(K45&lt;&gt;"","Returned",IF(H45="","Open-ended",IF(INT(H45)&lt;TODAY(),"Overdue",IF(INT(H45)=TODAY(),"Due today","Out")))))</f>
      </c>
      <c r="B45" s="31"/>
      <c r="C45" s="37">
        <f>IF(B45="","",IF(ISNA(MATCH(B45,Equipment!$A$2:$A$501,0)),"Not in Equipment",IFERROR(INDEX(Equipment!$B$2:$B$501,MATCH(B45,Equipment!$A$2:$A$501,0))&amp;"","")))</f>
      </c>
      <c r="D45" s="37">
        <f>IF(B45="","",IFERROR(INDEX(Equipment!$C$2:$C$501,MATCH(B45,Equipment!$A$2:$A$501,0))&amp;"",""))</f>
      </c>
      <c r="E45" s="35"/>
      <c r="F45" s="30"/>
      <c r="G45" s="33"/>
      <c r="H45" s="32"/>
      <c r="I45" s="30"/>
      <c r="J45" s="35"/>
      <c r="K45" s="33"/>
      <c r="L45" s="39">
        <f>IF(OR(B45="",G45=""),"",INT(IF(K45="",NOW(),K45)-G45))</f>
      </c>
      <c r="M45" s="38">
        <f>IF(OR(E45="",J45=""),"",IFERROR(IF(MATCH(J45,{"new","good","worn","damaged"},0)&gt;MATCH(E45,{"new","good","worn","damaged"},0),"Worse","OK"),""))</f>
      </c>
      <c r="N45" s="36"/>
      <c r="O45" s="37">
        <f>IF(A45="Overdue",INT(H45)+ROW()/100000,"")</f>
      </c>
      <c r="P45" s="37">
        <f>IF(AND(B45&lt;&gt;"",K45=""),B45,"")</f>
      </c>
    </row>
    <row r="46">
      <c r="A46" s="38">
        <f>IF(B46="","",IF(K46&lt;&gt;"","Returned",IF(H46="","Open-ended",IF(INT(H46)&lt;TODAY(),"Overdue",IF(INT(H46)=TODAY(),"Due today","Out")))))</f>
      </c>
      <c r="B46" s="31"/>
      <c r="C46" s="37">
        <f>IF(B46="","",IF(ISNA(MATCH(B46,Equipment!$A$2:$A$501,0)),"Not in Equipment",IFERROR(INDEX(Equipment!$B$2:$B$501,MATCH(B46,Equipment!$A$2:$A$501,0))&amp;"","")))</f>
      </c>
      <c r="D46" s="37">
        <f>IF(B46="","",IFERROR(INDEX(Equipment!$C$2:$C$501,MATCH(B46,Equipment!$A$2:$A$501,0))&amp;"",""))</f>
      </c>
      <c r="E46" s="35"/>
      <c r="F46" s="30"/>
      <c r="G46" s="33"/>
      <c r="H46" s="32"/>
      <c r="I46" s="30"/>
      <c r="J46" s="35"/>
      <c r="K46" s="33"/>
      <c r="L46" s="39">
        <f>IF(OR(B46="",G46=""),"",INT(IF(K46="",NOW(),K46)-G46))</f>
      </c>
      <c r="M46" s="38">
        <f>IF(OR(E46="",J46=""),"",IFERROR(IF(MATCH(J46,{"new","good","worn","damaged"},0)&gt;MATCH(E46,{"new","good","worn","damaged"},0),"Worse","OK"),""))</f>
      </c>
      <c r="N46" s="36"/>
      <c r="O46" s="37">
        <f>IF(A46="Overdue",INT(H46)+ROW()/100000,"")</f>
      </c>
      <c r="P46" s="37">
        <f>IF(AND(B46&lt;&gt;"",K46=""),B46,"")</f>
      </c>
    </row>
    <row r="47">
      <c r="A47" s="38">
        <f>IF(B47="","",IF(K47&lt;&gt;"","Returned",IF(H47="","Open-ended",IF(INT(H47)&lt;TODAY(),"Overdue",IF(INT(H47)=TODAY(),"Due today","Out")))))</f>
      </c>
      <c r="B47" s="31"/>
      <c r="C47" s="37">
        <f>IF(B47="","",IF(ISNA(MATCH(B47,Equipment!$A$2:$A$501,0)),"Not in Equipment",IFERROR(INDEX(Equipment!$B$2:$B$501,MATCH(B47,Equipment!$A$2:$A$501,0))&amp;"","")))</f>
      </c>
      <c r="D47" s="37">
        <f>IF(B47="","",IFERROR(INDEX(Equipment!$C$2:$C$501,MATCH(B47,Equipment!$A$2:$A$501,0))&amp;"",""))</f>
      </c>
      <c r="E47" s="35"/>
      <c r="F47" s="30"/>
      <c r="G47" s="33"/>
      <c r="H47" s="32"/>
      <c r="I47" s="30"/>
      <c r="J47" s="35"/>
      <c r="K47" s="33"/>
      <c r="L47" s="39">
        <f>IF(OR(B47="",G47=""),"",INT(IF(K47="",NOW(),K47)-G47))</f>
      </c>
      <c r="M47" s="38">
        <f>IF(OR(E47="",J47=""),"",IFERROR(IF(MATCH(J47,{"new","good","worn","damaged"},0)&gt;MATCH(E47,{"new","good","worn","damaged"},0),"Worse","OK"),""))</f>
      </c>
      <c r="N47" s="36"/>
      <c r="O47" s="37">
        <f>IF(A47="Overdue",INT(H47)+ROW()/100000,"")</f>
      </c>
      <c r="P47" s="37">
        <f>IF(AND(B47&lt;&gt;"",K47=""),B47,"")</f>
      </c>
    </row>
    <row r="48">
      <c r="A48" s="38">
        <f>IF(B48="","",IF(K48&lt;&gt;"","Returned",IF(H48="","Open-ended",IF(INT(H48)&lt;TODAY(),"Overdue",IF(INT(H48)=TODAY(),"Due today","Out")))))</f>
      </c>
      <c r="B48" s="31"/>
      <c r="C48" s="37">
        <f>IF(B48="","",IF(ISNA(MATCH(B48,Equipment!$A$2:$A$501,0)),"Not in Equipment",IFERROR(INDEX(Equipment!$B$2:$B$501,MATCH(B48,Equipment!$A$2:$A$501,0))&amp;"","")))</f>
      </c>
      <c r="D48" s="37">
        <f>IF(B48="","",IFERROR(INDEX(Equipment!$C$2:$C$501,MATCH(B48,Equipment!$A$2:$A$501,0))&amp;"",""))</f>
      </c>
      <c r="E48" s="35"/>
      <c r="F48" s="30"/>
      <c r="G48" s="33"/>
      <c r="H48" s="32"/>
      <c r="I48" s="30"/>
      <c r="J48" s="35"/>
      <c r="K48" s="33"/>
      <c r="L48" s="39">
        <f>IF(OR(B48="",G48=""),"",INT(IF(K48="",NOW(),K48)-G48))</f>
      </c>
      <c r="M48" s="38">
        <f>IF(OR(E48="",J48=""),"",IFERROR(IF(MATCH(J48,{"new","good","worn","damaged"},0)&gt;MATCH(E48,{"new","good","worn","damaged"},0),"Worse","OK"),""))</f>
      </c>
      <c r="N48" s="36"/>
      <c r="O48" s="37">
        <f>IF(A48="Overdue",INT(H48)+ROW()/100000,"")</f>
      </c>
      <c r="P48" s="37">
        <f>IF(AND(B48&lt;&gt;"",K48=""),B48,"")</f>
      </c>
    </row>
    <row r="49">
      <c r="A49" s="38">
        <f>IF(B49="","",IF(K49&lt;&gt;"","Returned",IF(H49="","Open-ended",IF(INT(H49)&lt;TODAY(),"Overdue",IF(INT(H49)=TODAY(),"Due today","Out")))))</f>
      </c>
      <c r="B49" s="31"/>
      <c r="C49" s="37">
        <f>IF(B49="","",IF(ISNA(MATCH(B49,Equipment!$A$2:$A$501,0)),"Not in Equipment",IFERROR(INDEX(Equipment!$B$2:$B$501,MATCH(B49,Equipment!$A$2:$A$501,0))&amp;"","")))</f>
      </c>
      <c r="D49" s="37">
        <f>IF(B49="","",IFERROR(INDEX(Equipment!$C$2:$C$501,MATCH(B49,Equipment!$A$2:$A$501,0))&amp;"",""))</f>
      </c>
      <c r="E49" s="35"/>
      <c r="F49" s="30"/>
      <c r="G49" s="33"/>
      <c r="H49" s="32"/>
      <c r="I49" s="30"/>
      <c r="J49" s="35"/>
      <c r="K49" s="33"/>
      <c r="L49" s="39">
        <f>IF(OR(B49="",G49=""),"",INT(IF(K49="",NOW(),K49)-G49))</f>
      </c>
      <c r="M49" s="38">
        <f>IF(OR(E49="",J49=""),"",IFERROR(IF(MATCH(J49,{"new","good","worn","damaged"},0)&gt;MATCH(E49,{"new","good","worn","damaged"},0),"Worse","OK"),""))</f>
      </c>
      <c r="N49" s="36"/>
      <c r="O49" s="37">
        <f>IF(A49="Overdue",INT(H49)+ROW()/100000,"")</f>
      </c>
      <c r="P49" s="37">
        <f>IF(AND(B49&lt;&gt;"",K49=""),B49,"")</f>
      </c>
    </row>
    <row r="50">
      <c r="A50" s="38">
        <f>IF(B50="","",IF(K50&lt;&gt;"","Returned",IF(H50="","Open-ended",IF(INT(H50)&lt;TODAY(),"Overdue",IF(INT(H50)=TODAY(),"Due today","Out")))))</f>
      </c>
      <c r="B50" s="31"/>
      <c r="C50" s="37">
        <f>IF(B50="","",IF(ISNA(MATCH(B50,Equipment!$A$2:$A$501,0)),"Not in Equipment",IFERROR(INDEX(Equipment!$B$2:$B$501,MATCH(B50,Equipment!$A$2:$A$501,0))&amp;"","")))</f>
      </c>
      <c r="D50" s="37">
        <f>IF(B50="","",IFERROR(INDEX(Equipment!$C$2:$C$501,MATCH(B50,Equipment!$A$2:$A$501,0))&amp;"",""))</f>
      </c>
      <c r="E50" s="35"/>
      <c r="F50" s="30"/>
      <c r="G50" s="33"/>
      <c r="H50" s="32"/>
      <c r="I50" s="30"/>
      <c r="J50" s="35"/>
      <c r="K50" s="33"/>
      <c r="L50" s="39">
        <f>IF(OR(B50="",G50=""),"",INT(IF(K50="",NOW(),K50)-G50))</f>
      </c>
      <c r="M50" s="38">
        <f>IF(OR(E50="",J50=""),"",IFERROR(IF(MATCH(J50,{"new","good","worn","damaged"},0)&gt;MATCH(E50,{"new","good","worn","damaged"},0),"Worse","OK"),""))</f>
      </c>
      <c r="N50" s="36"/>
      <c r="O50" s="37">
        <f>IF(A50="Overdue",INT(H50)+ROW()/100000,"")</f>
      </c>
      <c r="P50" s="37">
        <f>IF(AND(B50&lt;&gt;"",K50=""),B50,"")</f>
      </c>
    </row>
    <row r="51">
      <c r="A51" s="38">
        <f>IF(B51="","",IF(K51&lt;&gt;"","Returned",IF(H51="","Open-ended",IF(INT(H51)&lt;TODAY(),"Overdue",IF(INT(H51)=TODAY(),"Due today","Out")))))</f>
      </c>
      <c r="B51" s="31"/>
      <c r="C51" s="37">
        <f>IF(B51="","",IF(ISNA(MATCH(B51,Equipment!$A$2:$A$501,0)),"Not in Equipment",IFERROR(INDEX(Equipment!$B$2:$B$501,MATCH(B51,Equipment!$A$2:$A$501,0))&amp;"","")))</f>
      </c>
      <c r="D51" s="37">
        <f>IF(B51="","",IFERROR(INDEX(Equipment!$C$2:$C$501,MATCH(B51,Equipment!$A$2:$A$501,0))&amp;"",""))</f>
      </c>
      <c r="E51" s="35"/>
      <c r="F51" s="30"/>
      <c r="G51" s="33"/>
      <c r="H51" s="32"/>
      <c r="I51" s="30"/>
      <c r="J51" s="35"/>
      <c r="K51" s="33"/>
      <c r="L51" s="39">
        <f>IF(OR(B51="",G51=""),"",INT(IF(K51="",NOW(),K51)-G51))</f>
      </c>
      <c r="M51" s="38">
        <f>IF(OR(E51="",J51=""),"",IFERROR(IF(MATCH(J51,{"new","good","worn","damaged"},0)&gt;MATCH(E51,{"new","good","worn","damaged"},0),"Worse","OK"),""))</f>
      </c>
      <c r="N51" s="36"/>
      <c r="O51" s="37">
        <f>IF(A51="Overdue",INT(H51)+ROW()/100000,"")</f>
      </c>
      <c r="P51" s="37">
        <f>IF(AND(B51&lt;&gt;"",K51=""),B51,"")</f>
      </c>
    </row>
    <row r="52">
      <c r="A52" s="38">
        <f>IF(B52="","",IF(K52&lt;&gt;"","Returned",IF(H52="","Open-ended",IF(INT(H52)&lt;TODAY(),"Overdue",IF(INT(H52)=TODAY(),"Due today","Out")))))</f>
      </c>
      <c r="B52" s="31"/>
      <c r="C52" s="37">
        <f>IF(B52="","",IF(ISNA(MATCH(B52,Equipment!$A$2:$A$501,0)),"Not in Equipment",IFERROR(INDEX(Equipment!$B$2:$B$501,MATCH(B52,Equipment!$A$2:$A$501,0))&amp;"","")))</f>
      </c>
      <c r="D52" s="37">
        <f>IF(B52="","",IFERROR(INDEX(Equipment!$C$2:$C$501,MATCH(B52,Equipment!$A$2:$A$501,0))&amp;"",""))</f>
      </c>
      <c r="E52" s="35"/>
      <c r="F52" s="30"/>
      <c r="G52" s="33"/>
      <c r="H52" s="32"/>
      <c r="I52" s="30"/>
      <c r="J52" s="35"/>
      <c r="K52" s="33"/>
      <c r="L52" s="39">
        <f>IF(OR(B52="",G52=""),"",INT(IF(K52="",NOW(),K52)-G52))</f>
      </c>
      <c r="M52" s="38">
        <f>IF(OR(E52="",J52=""),"",IFERROR(IF(MATCH(J52,{"new","good","worn","damaged"},0)&gt;MATCH(E52,{"new","good","worn","damaged"},0),"Worse","OK"),""))</f>
      </c>
      <c r="N52" s="36"/>
      <c r="O52" s="37">
        <f>IF(A52="Overdue",INT(H52)+ROW()/100000,"")</f>
      </c>
      <c r="P52" s="37">
        <f>IF(AND(B52&lt;&gt;"",K52=""),B52,"")</f>
      </c>
    </row>
    <row r="53">
      <c r="A53" s="38">
        <f>IF(B53="","",IF(K53&lt;&gt;"","Returned",IF(H53="","Open-ended",IF(INT(H53)&lt;TODAY(),"Overdue",IF(INT(H53)=TODAY(),"Due today","Out")))))</f>
      </c>
      <c r="B53" s="31"/>
      <c r="C53" s="37">
        <f>IF(B53="","",IF(ISNA(MATCH(B53,Equipment!$A$2:$A$501,0)),"Not in Equipment",IFERROR(INDEX(Equipment!$B$2:$B$501,MATCH(B53,Equipment!$A$2:$A$501,0))&amp;"","")))</f>
      </c>
      <c r="D53" s="37">
        <f>IF(B53="","",IFERROR(INDEX(Equipment!$C$2:$C$501,MATCH(B53,Equipment!$A$2:$A$501,0))&amp;"",""))</f>
      </c>
      <c r="E53" s="35"/>
      <c r="F53" s="30"/>
      <c r="G53" s="33"/>
      <c r="H53" s="32"/>
      <c r="I53" s="30"/>
      <c r="J53" s="35"/>
      <c r="K53" s="33"/>
      <c r="L53" s="39">
        <f>IF(OR(B53="",G53=""),"",INT(IF(K53="",NOW(),K53)-G53))</f>
      </c>
      <c r="M53" s="38">
        <f>IF(OR(E53="",J53=""),"",IFERROR(IF(MATCH(J53,{"new","good","worn","damaged"},0)&gt;MATCH(E53,{"new","good","worn","damaged"},0),"Worse","OK"),""))</f>
      </c>
      <c r="N53" s="36"/>
      <c r="O53" s="37">
        <f>IF(A53="Overdue",INT(H53)+ROW()/100000,"")</f>
      </c>
      <c r="P53" s="37">
        <f>IF(AND(B53&lt;&gt;"",K53=""),B53,"")</f>
      </c>
    </row>
    <row r="54">
      <c r="A54" s="38">
        <f>IF(B54="","",IF(K54&lt;&gt;"","Returned",IF(H54="","Open-ended",IF(INT(H54)&lt;TODAY(),"Overdue",IF(INT(H54)=TODAY(),"Due today","Out")))))</f>
      </c>
      <c r="B54" s="31"/>
      <c r="C54" s="37">
        <f>IF(B54="","",IF(ISNA(MATCH(B54,Equipment!$A$2:$A$501,0)),"Not in Equipment",IFERROR(INDEX(Equipment!$B$2:$B$501,MATCH(B54,Equipment!$A$2:$A$501,0))&amp;"","")))</f>
      </c>
      <c r="D54" s="37">
        <f>IF(B54="","",IFERROR(INDEX(Equipment!$C$2:$C$501,MATCH(B54,Equipment!$A$2:$A$501,0))&amp;"",""))</f>
      </c>
      <c r="E54" s="35"/>
      <c r="F54" s="30"/>
      <c r="G54" s="33"/>
      <c r="H54" s="32"/>
      <c r="I54" s="30"/>
      <c r="J54" s="35"/>
      <c r="K54" s="33"/>
      <c r="L54" s="39">
        <f>IF(OR(B54="",G54=""),"",INT(IF(K54="",NOW(),K54)-G54))</f>
      </c>
      <c r="M54" s="38">
        <f>IF(OR(E54="",J54=""),"",IFERROR(IF(MATCH(J54,{"new","good","worn","damaged"},0)&gt;MATCH(E54,{"new","good","worn","damaged"},0),"Worse","OK"),""))</f>
      </c>
      <c r="N54" s="36"/>
      <c r="O54" s="37">
        <f>IF(A54="Overdue",INT(H54)+ROW()/100000,"")</f>
      </c>
      <c r="P54" s="37">
        <f>IF(AND(B54&lt;&gt;"",K54=""),B54,"")</f>
      </c>
    </row>
    <row r="55">
      <c r="A55" s="38">
        <f>IF(B55="","",IF(K55&lt;&gt;"","Returned",IF(H55="","Open-ended",IF(INT(H55)&lt;TODAY(),"Overdue",IF(INT(H55)=TODAY(),"Due today","Out")))))</f>
      </c>
      <c r="B55" s="31"/>
      <c r="C55" s="37">
        <f>IF(B55="","",IF(ISNA(MATCH(B55,Equipment!$A$2:$A$501,0)),"Not in Equipment",IFERROR(INDEX(Equipment!$B$2:$B$501,MATCH(B55,Equipment!$A$2:$A$501,0))&amp;"","")))</f>
      </c>
      <c r="D55" s="37">
        <f>IF(B55="","",IFERROR(INDEX(Equipment!$C$2:$C$501,MATCH(B55,Equipment!$A$2:$A$501,0))&amp;"",""))</f>
      </c>
      <c r="E55" s="35"/>
      <c r="F55" s="30"/>
      <c r="G55" s="33"/>
      <c r="H55" s="32"/>
      <c r="I55" s="30"/>
      <c r="J55" s="35"/>
      <c r="K55" s="33"/>
      <c r="L55" s="39">
        <f>IF(OR(B55="",G55=""),"",INT(IF(K55="",NOW(),K55)-G55))</f>
      </c>
      <c r="M55" s="38">
        <f>IF(OR(E55="",J55=""),"",IFERROR(IF(MATCH(J55,{"new","good","worn","damaged"},0)&gt;MATCH(E55,{"new","good","worn","damaged"},0),"Worse","OK"),""))</f>
      </c>
      <c r="N55" s="36"/>
      <c r="O55" s="37">
        <f>IF(A55="Overdue",INT(H55)+ROW()/100000,"")</f>
      </c>
      <c r="P55" s="37">
        <f>IF(AND(B55&lt;&gt;"",K55=""),B55,"")</f>
      </c>
    </row>
    <row r="56">
      <c r="A56" s="38">
        <f>IF(B56="","",IF(K56&lt;&gt;"","Returned",IF(H56="","Open-ended",IF(INT(H56)&lt;TODAY(),"Overdue",IF(INT(H56)=TODAY(),"Due today","Out")))))</f>
      </c>
      <c r="B56" s="31"/>
      <c r="C56" s="37">
        <f>IF(B56="","",IF(ISNA(MATCH(B56,Equipment!$A$2:$A$501,0)),"Not in Equipment",IFERROR(INDEX(Equipment!$B$2:$B$501,MATCH(B56,Equipment!$A$2:$A$501,0))&amp;"","")))</f>
      </c>
      <c r="D56" s="37">
        <f>IF(B56="","",IFERROR(INDEX(Equipment!$C$2:$C$501,MATCH(B56,Equipment!$A$2:$A$501,0))&amp;"",""))</f>
      </c>
      <c r="E56" s="35"/>
      <c r="F56" s="30"/>
      <c r="G56" s="33"/>
      <c r="H56" s="32"/>
      <c r="I56" s="30"/>
      <c r="J56" s="35"/>
      <c r="K56" s="33"/>
      <c r="L56" s="39">
        <f>IF(OR(B56="",G56=""),"",INT(IF(K56="",NOW(),K56)-G56))</f>
      </c>
      <c r="M56" s="38">
        <f>IF(OR(E56="",J56=""),"",IFERROR(IF(MATCH(J56,{"new","good","worn","damaged"},0)&gt;MATCH(E56,{"new","good","worn","damaged"},0),"Worse","OK"),""))</f>
      </c>
      <c r="N56" s="36"/>
      <c r="O56" s="37">
        <f>IF(A56="Overdue",INT(H56)+ROW()/100000,"")</f>
      </c>
      <c r="P56" s="37">
        <f>IF(AND(B56&lt;&gt;"",K56=""),B56,"")</f>
      </c>
    </row>
    <row r="57">
      <c r="A57" s="38">
        <f>IF(B57="","",IF(K57&lt;&gt;"","Returned",IF(H57="","Open-ended",IF(INT(H57)&lt;TODAY(),"Overdue",IF(INT(H57)=TODAY(),"Due today","Out")))))</f>
      </c>
      <c r="B57" s="31"/>
      <c r="C57" s="37">
        <f>IF(B57="","",IF(ISNA(MATCH(B57,Equipment!$A$2:$A$501,0)),"Not in Equipment",IFERROR(INDEX(Equipment!$B$2:$B$501,MATCH(B57,Equipment!$A$2:$A$501,0))&amp;"","")))</f>
      </c>
      <c r="D57" s="37">
        <f>IF(B57="","",IFERROR(INDEX(Equipment!$C$2:$C$501,MATCH(B57,Equipment!$A$2:$A$501,0))&amp;"",""))</f>
      </c>
      <c r="E57" s="35"/>
      <c r="F57" s="30"/>
      <c r="G57" s="33"/>
      <c r="H57" s="32"/>
      <c r="I57" s="30"/>
      <c r="J57" s="35"/>
      <c r="K57" s="33"/>
      <c r="L57" s="39">
        <f>IF(OR(B57="",G57=""),"",INT(IF(K57="",NOW(),K57)-G57))</f>
      </c>
      <c r="M57" s="38">
        <f>IF(OR(E57="",J57=""),"",IFERROR(IF(MATCH(J57,{"new","good","worn","damaged"},0)&gt;MATCH(E57,{"new","good","worn","damaged"},0),"Worse","OK"),""))</f>
      </c>
      <c r="N57" s="36"/>
      <c r="O57" s="37">
        <f>IF(A57="Overdue",INT(H57)+ROW()/100000,"")</f>
      </c>
      <c r="P57" s="37">
        <f>IF(AND(B57&lt;&gt;"",K57=""),B57,"")</f>
      </c>
    </row>
    <row r="58">
      <c r="A58" s="38">
        <f>IF(B58="","",IF(K58&lt;&gt;"","Returned",IF(H58="","Open-ended",IF(INT(H58)&lt;TODAY(),"Overdue",IF(INT(H58)=TODAY(),"Due today","Out")))))</f>
      </c>
      <c r="B58" s="31"/>
      <c r="C58" s="37">
        <f>IF(B58="","",IF(ISNA(MATCH(B58,Equipment!$A$2:$A$501,0)),"Not in Equipment",IFERROR(INDEX(Equipment!$B$2:$B$501,MATCH(B58,Equipment!$A$2:$A$501,0))&amp;"","")))</f>
      </c>
      <c r="D58" s="37">
        <f>IF(B58="","",IFERROR(INDEX(Equipment!$C$2:$C$501,MATCH(B58,Equipment!$A$2:$A$501,0))&amp;"",""))</f>
      </c>
      <c r="E58" s="35"/>
      <c r="F58" s="30"/>
      <c r="G58" s="33"/>
      <c r="H58" s="32"/>
      <c r="I58" s="30"/>
      <c r="J58" s="35"/>
      <c r="K58" s="33"/>
      <c r="L58" s="39">
        <f>IF(OR(B58="",G58=""),"",INT(IF(K58="",NOW(),K58)-G58))</f>
      </c>
      <c r="M58" s="38">
        <f>IF(OR(E58="",J58=""),"",IFERROR(IF(MATCH(J58,{"new","good","worn","damaged"},0)&gt;MATCH(E58,{"new","good","worn","damaged"},0),"Worse","OK"),""))</f>
      </c>
      <c r="N58" s="36"/>
      <c r="O58" s="37">
        <f>IF(A58="Overdue",INT(H58)+ROW()/100000,"")</f>
      </c>
      <c r="P58" s="37">
        <f>IF(AND(B58&lt;&gt;"",K58=""),B58,"")</f>
      </c>
    </row>
    <row r="59">
      <c r="A59" s="38">
        <f>IF(B59="","",IF(K59&lt;&gt;"","Returned",IF(H59="","Open-ended",IF(INT(H59)&lt;TODAY(),"Overdue",IF(INT(H59)=TODAY(),"Due today","Out")))))</f>
      </c>
      <c r="B59" s="31"/>
      <c r="C59" s="37">
        <f>IF(B59="","",IF(ISNA(MATCH(B59,Equipment!$A$2:$A$501,0)),"Not in Equipment",IFERROR(INDEX(Equipment!$B$2:$B$501,MATCH(B59,Equipment!$A$2:$A$501,0))&amp;"","")))</f>
      </c>
      <c r="D59" s="37">
        <f>IF(B59="","",IFERROR(INDEX(Equipment!$C$2:$C$501,MATCH(B59,Equipment!$A$2:$A$501,0))&amp;"",""))</f>
      </c>
      <c r="E59" s="35"/>
      <c r="F59" s="30"/>
      <c r="G59" s="33"/>
      <c r="H59" s="32"/>
      <c r="I59" s="30"/>
      <c r="J59" s="35"/>
      <c r="K59" s="33"/>
      <c r="L59" s="39">
        <f>IF(OR(B59="",G59=""),"",INT(IF(K59="",NOW(),K59)-G59))</f>
      </c>
      <c r="M59" s="38">
        <f>IF(OR(E59="",J59=""),"",IFERROR(IF(MATCH(J59,{"new","good","worn","damaged"},0)&gt;MATCH(E59,{"new","good","worn","damaged"},0),"Worse","OK"),""))</f>
      </c>
      <c r="N59" s="36"/>
      <c r="O59" s="37">
        <f>IF(A59="Overdue",INT(H59)+ROW()/100000,"")</f>
      </c>
      <c r="P59" s="37">
        <f>IF(AND(B59&lt;&gt;"",K59=""),B59,"")</f>
      </c>
    </row>
    <row r="60">
      <c r="A60" s="38">
        <f>IF(B60="","",IF(K60&lt;&gt;"","Returned",IF(H60="","Open-ended",IF(INT(H60)&lt;TODAY(),"Overdue",IF(INT(H60)=TODAY(),"Due today","Out")))))</f>
      </c>
      <c r="B60" s="31"/>
      <c r="C60" s="37">
        <f>IF(B60="","",IF(ISNA(MATCH(B60,Equipment!$A$2:$A$501,0)),"Not in Equipment",IFERROR(INDEX(Equipment!$B$2:$B$501,MATCH(B60,Equipment!$A$2:$A$501,0))&amp;"","")))</f>
      </c>
      <c r="D60" s="37">
        <f>IF(B60="","",IFERROR(INDEX(Equipment!$C$2:$C$501,MATCH(B60,Equipment!$A$2:$A$501,0))&amp;"",""))</f>
      </c>
      <c r="E60" s="35"/>
      <c r="F60" s="30"/>
      <c r="G60" s="33"/>
      <c r="H60" s="32"/>
      <c r="I60" s="30"/>
      <c r="J60" s="35"/>
      <c r="K60" s="33"/>
      <c r="L60" s="39">
        <f>IF(OR(B60="",G60=""),"",INT(IF(K60="",NOW(),K60)-G60))</f>
      </c>
      <c r="M60" s="38">
        <f>IF(OR(E60="",J60=""),"",IFERROR(IF(MATCH(J60,{"new","good","worn","damaged"},0)&gt;MATCH(E60,{"new","good","worn","damaged"},0),"Worse","OK"),""))</f>
      </c>
      <c r="N60" s="36"/>
      <c r="O60" s="37">
        <f>IF(A60="Overdue",INT(H60)+ROW()/100000,"")</f>
      </c>
      <c r="P60" s="37">
        <f>IF(AND(B60&lt;&gt;"",K60=""),B60,"")</f>
      </c>
    </row>
    <row r="61">
      <c r="A61" s="38">
        <f>IF(B61="","",IF(K61&lt;&gt;"","Returned",IF(H61="","Open-ended",IF(INT(H61)&lt;TODAY(),"Overdue",IF(INT(H61)=TODAY(),"Due today","Out")))))</f>
      </c>
      <c r="B61" s="31"/>
      <c r="C61" s="37">
        <f>IF(B61="","",IF(ISNA(MATCH(B61,Equipment!$A$2:$A$501,0)),"Not in Equipment",IFERROR(INDEX(Equipment!$B$2:$B$501,MATCH(B61,Equipment!$A$2:$A$501,0))&amp;"","")))</f>
      </c>
      <c r="D61" s="37">
        <f>IF(B61="","",IFERROR(INDEX(Equipment!$C$2:$C$501,MATCH(B61,Equipment!$A$2:$A$501,0))&amp;"",""))</f>
      </c>
      <c r="E61" s="35"/>
      <c r="F61" s="30"/>
      <c r="G61" s="33"/>
      <c r="H61" s="32"/>
      <c r="I61" s="30"/>
      <c r="J61" s="35"/>
      <c r="K61" s="33"/>
      <c r="L61" s="39">
        <f>IF(OR(B61="",G61=""),"",INT(IF(K61="",NOW(),K61)-G61))</f>
      </c>
      <c r="M61" s="38">
        <f>IF(OR(E61="",J61=""),"",IFERROR(IF(MATCH(J61,{"new","good","worn","damaged"},0)&gt;MATCH(E61,{"new","good","worn","damaged"},0),"Worse","OK"),""))</f>
      </c>
      <c r="N61" s="36"/>
      <c r="O61" s="37">
        <f>IF(A61="Overdue",INT(H61)+ROW()/100000,"")</f>
      </c>
      <c r="P61" s="37">
        <f>IF(AND(B61&lt;&gt;"",K61=""),B61,"")</f>
      </c>
    </row>
    <row r="62">
      <c r="A62" s="38">
        <f>IF(B62="","",IF(K62&lt;&gt;"","Returned",IF(H62="","Open-ended",IF(INT(H62)&lt;TODAY(),"Overdue",IF(INT(H62)=TODAY(),"Due today","Out")))))</f>
      </c>
      <c r="B62" s="31"/>
      <c r="C62" s="37">
        <f>IF(B62="","",IF(ISNA(MATCH(B62,Equipment!$A$2:$A$501,0)),"Not in Equipment",IFERROR(INDEX(Equipment!$B$2:$B$501,MATCH(B62,Equipment!$A$2:$A$501,0))&amp;"","")))</f>
      </c>
      <c r="D62" s="37">
        <f>IF(B62="","",IFERROR(INDEX(Equipment!$C$2:$C$501,MATCH(B62,Equipment!$A$2:$A$501,0))&amp;"",""))</f>
      </c>
      <c r="E62" s="35"/>
      <c r="F62" s="30"/>
      <c r="G62" s="33"/>
      <c r="H62" s="32"/>
      <c r="I62" s="30"/>
      <c r="J62" s="35"/>
      <c r="K62" s="33"/>
      <c r="L62" s="39">
        <f>IF(OR(B62="",G62=""),"",INT(IF(K62="",NOW(),K62)-G62))</f>
      </c>
      <c r="M62" s="38">
        <f>IF(OR(E62="",J62=""),"",IFERROR(IF(MATCH(J62,{"new","good","worn","damaged"},0)&gt;MATCH(E62,{"new","good","worn","damaged"},0),"Worse","OK"),""))</f>
      </c>
      <c r="N62" s="36"/>
      <c r="O62" s="37">
        <f>IF(A62="Overdue",INT(H62)+ROW()/100000,"")</f>
      </c>
      <c r="P62" s="37">
        <f>IF(AND(B62&lt;&gt;"",K62=""),B62,"")</f>
      </c>
    </row>
    <row r="63">
      <c r="A63" s="38">
        <f>IF(B63="","",IF(K63&lt;&gt;"","Returned",IF(H63="","Open-ended",IF(INT(H63)&lt;TODAY(),"Overdue",IF(INT(H63)=TODAY(),"Due today","Out")))))</f>
      </c>
      <c r="B63" s="31"/>
      <c r="C63" s="37">
        <f>IF(B63="","",IF(ISNA(MATCH(B63,Equipment!$A$2:$A$501,0)),"Not in Equipment",IFERROR(INDEX(Equipment!$B$2:$B$501,MATCH(B63,Equipment!$A$2:$A$501,0))&amp;"","")))</f>
      </c>
      <c r="D63" s="37">
        <f>IF(B63="","",IFERROR(INDEX(Equipment!$C$2:$C$501,MATCH(B63,Equipment!$A$2:$A$501,0))&amp;"",""))</f>
      </c>
      <c r="E63" s="35"/>
      <c r="F63" s="30"/>
      <c r="G63" s="33"/>
      <c r="H63" s="32"/>
      <c r="I63" s="30"/>
      <c r="J63" s="35"/>
      <c r="K63" s="33"/>
      <c r="L63" s="39">
        <f>IF(OR(B63="",G63=""),"",INT(IF(K63="",NOW(),K63)-G63))</f>
      </c>
      <c r="M63" s="38">
        <f>IF(OR(E63="",J63=""),"",IFERROR(IF(MATCH(J63,{"new","good","worn","damaged"},0)&gt;MATCH(E63,{"new","good","worn","damaged"},0),"Worse","OK"),""))</f>
      </c>
      <c r="N63" s="36"/>
      <c r="O63" s="37">
        <f>IF(A63="Overdue",INT(H63)+ROW()/100000,"")</f>
      </c>
      <c r="P63" s="37">
        <f>IF(AND(B63&lt;&gt;"",K63=""),B63,"")</f>
      </c>
    </row>
    <row r="64">
      <c r="A64" s="38">
        <f>IF(B64="","",IF(K64&lt;&gt;"","Returned",IF(H64="","Open-ended",IF(INT(H64)&lt;TODAY(),"Overdue",IF(INT(H64)=TODAY(),"Due today","Out")))))</f>
      </c>
      <c r="B64" s="31"/>
      <c r="C64" s="37">
        <f>IF(B64="","",IF(ISNA(MATCH(B64,Equipment!$A$2:$A$501,0)),"Not in Equipment",IFERROR(INDEX(Equipment!$B$2:$B$501,MATCH(B64,Equipment!$A$2:$A$501,0))&amp;"","")))</f>
      </c>
      <c r="D64" s="37">
        <f>IF(B64="","",IFERROR(INDEX(Equipment!$C$2:$C$501,MATCH(B64,Equipment!$A$2:$A$501,0))&amp;"",""))</f>
      </c>
      <c r="E64" s="35"/>
      <c r="F64" s="30"/>
      <c r="G64" s="33"/>
      <c r="H64" s="32"/>
      <c r="I64" s="30"/>
      <c r="J64" s="35"/>
      <c r="K64" s="33"/>
      <c r="L64" s="39">
        <f>IF(OR(B64="",G64=""),"",INT(IF(K64="",NOW(),K64)-G64))</f>
      </c>
      <c r="M64" s="38">
        <f>IF(OR(E64="",J64=""),"",IFERROR(IF(MATCH(J64,{"new","good","worn","damaged"},0)&gt;MATCH(E64,{"new","good","worn","damaged"},0),"Worse","OK"),""))</f>
      </c>
      <c r="N64" s="36"/>
      <c r="O64" s="37">
        <f>IF(A64="Overdue",INT(H64)+ROW()/100000,"")</f>
      </c>
      <c r="P64" s="37">
        <f>IF(AND(B64&lt;&gt;"",K64=""),B64,"")</f>
      </c>
    </row>
    <row r="65">
      <c r="A65" s="38">
        <f>IF(B65="","",IF(K65&lt;&gt;"","Returned",IF(H65="","Open-ended",IF(INT(H65)&lt;TODAY(),"Overdue",IF(INT(H65)=TODAY(),"Due today","Out")))))</f>
      </c>
      <c r="B65" s="31"/>
      <c r="C65" s="37">
        <f>IF(B65="","",IF(ISNA(MATCH(B65,Equipment!$A$2:$A$501,0)),"Not in Equipment",IFERROR(INDEX(Equipment!$B$2:$B$501,MATCH(B65,Equipment!$A$2:$A$501,0))&amp;"","")))</f>
      </c>
      <c r="D65" s="37">
        <f>IF(B65="","",IFERROR(INDEX(Equipment!$C$2:$C$501,MATCH(B65,Equipment!$A$2:$A$501,0))&amp;"",""))</f>
      </c>
      <c r="E65" s="35"/>
      <c r="F65" s="30"/>
      <c r="G65" s="33"/>
      <c r="H65" s="32"/>
      <c r="I65" s="30"/>
      <c r="J65" s="35"/>
      <c r="K65" s="33"/>
      <c r="L65" s="39">
        <f>IF(OR(B65="",G65=""),"",INT(IF(K65="",NOW(),K65)-G65))</f>
      </c>
      <c r="M65" s="38">
        <f>IF(OR(E65="",J65=""),"",IFERROR(IF(MATCH(J65,{"new","good","worn","damaged"},0)&gt;MATCH(E65,{"new","good","worn","damaged"},0),"Worse","OK"),""))</f>
      </c>
      <c r="N65" s="36"/>
      <c r="O65" s="37">
        <f>IF(A65="Overdue",INT(H65)+ROW()/100000,"")</f>
      </c>
      <c r="P65" s="37">
        <f>IF(AND(B65&lt;&gt;"",K65=""),B65,"")</f>
      </c>
    </row>
    <row r="66">
      <c r="A66" s="38">
        <f>IF(B66="","",IF(K66&lt;&gt;"","Returned",IF(H66="","Open-ended",IF(INT(H66)&lt;TODAY(),"Overdue",IF(INT(H66)=TODAY(),"Due today","Out")))))</f>
      </c>
      <c r="B66" s="31"/>
      <c r="C66" s="37">
        <f>IF(B66="","",IF(ISNA(MATCH(B66,Equipment!$A$2:$A$501,0)),"Not in Equipment",IFERROR(INDEX(Equipment!$B$2:$B$501,MATCH(B66,Equipment!$A$2:$A$501,0))&amp;"","")))</f>
      </c>
      <c r="D66" s="37">
        <f>IF(B66="","",IFERROR(INDEX(Equipment!$C$2:$C$501,MATCH(B66,Equipment!$A$2:$A$501,0))&amp;"",""))</f>
      </c>
      <c r="E66" s="35"/>
      <c r="F66" s="30"/>
      <c r="G66" s="33"/>
      <c r="H66" s="32"/>
      <c r="I66" s="30"/>
      <c r="J66" s="35"/>
      <c r="K66" s="33"/>
      <c r="L66" s="39">
        <f>IF(OR(B66="",G66=""),"",INT(IF(K66="",NOW(),K66)-G66))</f>
      </c>
      <c r="M66" s="38">
        <f>IF(OR(E66="",J66=""),"",IFERROR(IF(MATCH(J66,{"new","good","worn","damaged"},0)&gt;MATCH(E66,{"new","good","worn","damaged"},0),"Worse","OK"),""))</f>
      </c>
      <c r="N66" s="36"/>
      <c r="O66" s="37">
        <f>IF(A66="Overdue",INT(H66)+ROW()/100000,"")</f>
      </c>
      <c r="P66" s="37">
        <f>IF(AND(B66&lt;&gt;"",K66=""),B66,"")</f>
      </c>
    </row>
    <row r="67">
      <c r="A67" s="38">
        <f>IF(B67="","",IF(K67&lt;&gt;"","Returned",IF(H67="","Open-ended",IF(INT(H67)&lt;TODAY(),"Overdue",IF(INT(H67)=TODAY(),"Due today","Out")))))</f>
      </c>
      <c r="B67" s="31"/>
      <c r="C67" s="37">
        <f>IF(B67="","",IF(ISNA(MATCH(B67,Equipment!$A$2:$A$501,0)),"Not in Equipment",IFERROR(INDEX(Equipment!$B$2:$B$501,MATCH(B67,Equipment!$A$2:$A$501,0))&amp;"","")))</f>
      </c>
      <c r="D67" s="37">
        <f>IF(B67="","",IFERROR(INDEX(Equipment!$C$2:$C$501,MATCH(B67,Equipment!$A$2:$A$501,0))&amp;"",""))</f>
      </c>
      <c r="E67" s="35"/>
      <c r="F67" s="30"/>
      <c r="G67" s="33"/>
      <c r="H67" s="32"/>
      <c r="I67" s="30"/>
      <c r="J67" s="35"/>
      <c r="K67" s="33"/>
      <c r="L67" s="39">
        <f>IF(OR(B67="",G67=""),"",INT(IF(K67="",NOW(),K67)-G67))</f>
      </c>
      <c r="M67" s="38">
        <f>IF(OR(E67="",J67=""),"",IFERROR(IF(MATCH(J67,{"new","good","worn","damaged"},0)&gt;MATCH(E67,{"new","good","worn","damaged"},0),"Worse","OK"),""))</f>
      </c>
      <c r="N67" s="36"/>
      <c r="O67" s="37">
        <f>IF(A67="Overdue",INT(H67)+ROW()/100000,"")</f>
      </c>
      <c r="P67" s="37">
        <f>IF(AND(B67&lt;&gt;"",K67=""),B67,"")</f>
      </c>
    </row>
    <row r="68">
      <c r="A68" s="38">
        <f>IF(B68="","",IF(K68&lt;&gt;"","Returned",IF(H68="","Open-ended",IF(INT(H68)&lt;TODAY(),"Overdue",IF(INT(H68)=TODAY(),"Due today","Out")))))</f>
      </c>
      <c r="B68" s="31"/>
      <c r="C68" s="37">
        <f>IF(B68="","",IF(ISNA(MATCH(B68,Equipment!$A$2:$A$501,0)),"Not in Equipment",IFERROR(INDEX(Equipment!$B$2:$B$501,MATCH(B68,Equipment!$A$2:$A$501,0))&amp;"","")))</f>
      </c>
      <c r="D68" s="37">
        <f>IF(B68="","",IFERROR(INDEX(Equipment!$C$2:$C$501,MATCH(B68,Equipment!$A$2:$A$501,0))&amp;"",""))</f>
      </c>
      <c r="E68" s="35"/>
      <c r="F68" s="30"/>
      <c r="G68" s="33"/>
      <c r="H68" s="32"/>
      <c r="I68" s="30"/>
      <c r="J68" s="35"/>
      <c r="K68" s="33"/>
      <c r="L68" s="39">
        <f>IF(OR(B68="",G68=""),"",INT(IF(K68="",NOW(),K68)-G68))</f>
      </c>
      <c r="M68" s="38">
        <f>IF(OR(E68="",J68=""),"",IFERROR(IF(MATCH(J68,{"new","good","worn","damaged"},0)&gt;MATCH(E68,{"new","good","worn","damaged"},0),"Worse","OK"),""))</f>
      </c>
      <c r="N68" s="36"/>
      <c r="O68" s="37">
        <f>IF(A68="Overdue",INT(H68)+ROW()/100000,"")</f>
      </c>
      <c r="P68" s="37">
        <f>IF(AND(B68&lt;&gt;"",K68=""),B68,"")</f>
      </c>
    </row>
    <row r="69">
      <c r="A69" s="38">
        <f>IF(B69="","",IF(K69&lt;&gt;"","Returned",IF(H69="","Open-ended",IF(INT(H69)&lt;TODAY(),"Overdue",IF(INT(H69)=TODAY(),"Due today","Out")))))</f>
      </c>
      <c r="B69" s="31"/>
      <c r="C69" s="37">
        <f>IF(B69="","",IF(ISNA(MATCH(B69,Equipment!$A$2:$A$501,0)),"Not in Equipment",IFERROR(INDEX(Equipment!$B$2:$B$501,MATCH(B69,Equipment!$A$2:$A$501,0))&amp;"","")))</f>
      </c>
      <c r="D69" s="37">
        <f>IF(B69="","",IFERROR(INDEX(Equipment!$C$2:$C$501,MATCH(B69,Equipment!$A$2:$A$501,0))&amp;"",""))</f>
      </c>
      <c r="E69" s="35"/>
      <c r="F69" s="30"/>
      <c r="G69" s="33"/>
      <c r="H69" s="32"/>
      <c r="I69" s="30"/>
      <c r="J69" s="35"/>
      <c r="K69" s="33"/>
      <c r="L69" s="39">
        <f>IF(OR(B69="",G69=""),"",INT(IF(K69="",NOW(),K69)-G69))</f>
      </c>
      <c r="M69" s="38">
        <f>IF(OR(E69="",J69=""),"",IFERROR(IF(MATCH(J69,{"new","good","worn","damaged"},0)&gt;MATCH(E69,{"new","good","worn","damaged"},0),"Worse","OK"),""))</f>
      </c>
      <c r="N69" s="36"/>
      <c r="O69" s="37">
        <f>IF(A69="Overdue",INT(H69)+ROW()/100000,"")</f>
      </c>
      <c r="P69" s="37">
        <f>IF(AND(B69&lt;&gt;"",K69=""),B69,"")</f>
      </c>
    </row>
    <row r="70">
      <c r="A70" s="38">
        <f>IF(B70="","",IF(K70&lt;&gt;"","Returned",IF(H70="","Open-ended",IF(INT(H70)&lt;TODAY(),"Overdue",IF(INT(H70)=TODAY(),"Due today","Out")))))</f>
      </c>
      <c r="B70" s="31"/>
      <c r="C70" s="37">
        <f>IF(B70="","",IF(ISNA(MATCH(B70,Equipment!$A$2:$A$501,0)),"Not in Equipment",IFERROR(INDEX(Equipment!$B$2:$B$501,MATCH(B70,Equipment!$A$2:$A$501,0))&amp;"","")))</f>
      </c>
      <c r="D70" s="37">
        <f>IF(B70="","",IFERROR(INDEX(Equipment!$C$2:$C$501,MATCH(B70,Equipment!$A$2:$A$501,0))&amp;"",""))</f>
      </c>
      <c r="E70" s="35"/>
      <c r="F70" s="30"/>
      <c r="G70" s="33"/>
      <c r="H70" s="32"/>
      <c r="I70" s="30"/>
      <c r="J70" s="35"/>
      <c r="K70" s="33"/>
      <c r="L70" s="39">
        <f>IF(OR(B70="",G70=""),"",INT(IF(K70="",NOW(),K70)-G70))</f>
      </c>
      <c r="M70" s="38">
        <f>IF(OR(E70="",J70=""),"",IFERROR(IF(MATCH(J70,{"new","good","worn","damaged"},0)&gt;MATCH(E70,{"new","good","worn","damaged"},0),"Worse","OK"),""))</f>
      </c>
      <c r="N70" s="36"/>
      <c r="O70" s="37">
        <f>IF(A70="Overdue",INT(H70)+ROW()/100000,"")</f>
      </c>
      <c r="P70" s="37">
        <f>IF(AND(B70&lt;&gt;"",K70=""),B70,"")</f>
      </c>
    </row>
    <row r="71">
      <c r="A71" s="38">
        <f>IF(B71="","",IF(K71&lt;&gt;"","Returned",IF(H71="","Open-ended",IF(INT(H71)&lt;TODAY(),"Overdue",IF(INT(H71)=TODAY(),"Due today","Out")))))</f>
      </c>
      <c r="B71" s="31"/>
      <c r="C71" s="37">
        <f>IF(B71="","",IF(ISNA(MATCH(B71,Equipment!$A$2:$A$501,0)),"Not in Equipment",IFERROR(INDEX(Equipment!$B$2:$B$501,MATCH(B71,Equipment!$A$2:$A$501,0))&amp;"","")))</f>
      </c>
      <c r="D71" s="37">
        <f>IF(B71="","",IFERROR(INDEX(Equipment!$C$2:$C$501,MATCH(B71,Equipment!$A$2:$A$501,0))&amp;"",""))</f>
      </c>
      <c r="E71" s="35"/>
      <c r="F71" s="30"/>
      <c r="G71" s="33"/>
      <c r="H71" s="32"/>
      <c r="I71" s="30"/>
      <c r="J71" s="35"/>
      <c r="K71" s="33"/>
      <c r="L71" s="39">
        <f>IF(OR(B71="",G71=""),"",INT(IF(K71="",NOW(),K71)-G71))</f>
      </c>
      <c r="M71" s="38">
        <f>IF(OR(E71="",J71=""),"",IFERROR(IF(MATCH(J71,{"new","good","worn","damaged"},0)&gt;MATCH(E71,{"new","good","worn","damaged"},0),"Worse","OK"),""))</f>
      </c>
      <c r="N71" s="36"/>
      <c r="O71" s="37">
        <f>IF(A71="Overdue",INT(H71)+ROW()/100000,"")</f>
      </c>
      <c r="P71" s="37">
        <f>IF(AND(B71&lt;&gt;"",K71=""),B71,"")</f>
      </c>
    </row>
    <row r="72">
      <c r="A72" s="38">
        <f>IF(B72="","",IF(K72&lt;&gt;"","Returned",IF(H72="","Open-ended",IF(INT(H72)&lt;TODAY(),"Overdue",IF(INT(H72)=TODAY(),"Due today","Out")))))</f>
      </c>
      <c r="B72" s="31"/>
      <c r="C72" s="37">
        <f>IF(B72="","",IF(ISNA(MATCH(B72,Equipment!$A$2:$A$501,0)),"Not in Equipment",IFERROR(INDEX(Equipment!$B$2:$B$501,MATCH(B72,Equipment!$A$2:$A$501,0))&amp;"","")))</f>
      </c>
      <c r="D72" s="37">
        <f>IF(B72="","",IFERROR(INDEX(Equipment!$C$2:$C$501,MATCH(B72,Equipment!$A$2:$A$501,0))&amp;"",""))</f>
      </c>
      <c r="E72" s="35"/>
      <c r="F72" s="30"/>
      <c r="G72" s="33"/>
      <c r="H72" s="32"/>
      <c r="I72" s="30"/>
      <c r="J72" s="35"/>
      <c r="K72" s="33"/>
      <c r="L72" s="39">
        <f>IF(OR(B72="",G72=""),"",INT(IF(K72="",NOW(),K72)-G72))</f>
      </c>
      <c r="M72" s="38">
        <f>IF(OR(E72="",J72=""),"",IFERROR(IF(MATCH(J72,{"new","good","worn","damaged"},0)&gt;MATCH(E72,{"new","good","worn","damaged"},0),"Worse","OK"),""))</f>
      </c>
      <c r="N72" s="36"/>
      <c r="O72" s="37">
        <f>IF(A72="Overdue",INT(H72)+ROW()/100000,"")</f>
      </c>
      <c r="P72" s="37">
        <f>IF(AND(B72&lt;&gt;"",K72=""),B72,"")</f>
      </c>
    </row>
    <row r="73">
      <c r="A73" s="38">
        <f>IF(B73="","",IF(K73&lt;&gt;"","Returned",IF(H73="","Open-ended",IF(INT(H73)&lt;TODAY(),"Overdue",IF(INT(H73)=TODAY(),"Due today","Out")))))</f>
      </c>
      <c r="B73" s="31"/>
      <c r="C73" s="37">
        <f>IF(B73="","",IF(ISNA(MATCH(B73,Equipment!$A$2:$A$501,0)),"Not in Equipment",IFERROR(INDEX(Equipment!$B$2:$B$501,MATCH(B73,Equipment!$A$2:$A$501,0))&amp;"","")))</f>
      </c>
      <c r="D73" s="37">
        <f>IF(B73="","",IFERROR(INDEX(Equipment!$C$2:$C$501,MATCH(B73,Equipment!$A$2:$A$501,0))&amp;"",""))</f>
      </c>
      <c r="E73" s="35"/>
      <c r="F73" s="30"/>
      <c r="G73" s="33"/>
      <c r="H73" s="32"/>
      <c r="I73" s="30"/>
      <c r="J73" s="35"/>
      <c r="K73" s="33"/>
      <c r="L73" s="39">
        <f>IF(OR(B73="",G73=""),"",INT(IF(K73="",NOW(),K73)-G73))</f>
      </c>
      <c r="M73" s="38">
        <f>IF(OR(E73="",J73=""),"",IFERROR(IF(MATCH(J73,{"new","good","worn","damaged"},0)&gt;MATCH(E73,{"new","good","worn","damaged"},0),"Worse","OK"),""))</f>
      </c>
      <c r="N73" s="36"/>
      <c r="O73" s="37">
        <f>IF(A73="Overdue",INT(H73)+ROW()/100000,"")</f>
      </c>
      <c r="P73" s="37">
        <f>IF(AND(B73&lt;&gt;"",K73=""),B73,"")</f>
      </c>
    </row>
    <row r="74">
      <c r="A74" s="38">
        <f>IF(B74="","",IF(K74&lt;&gt;"","Returned",IF(H74="","Open-ended",IF(INT(H74)&lt;TODAY(),"Overdue",IF(INT(H74)=TODAY(),"Due today","Out")))))</f>
      </c>
      <c r="B74" s="31"/>
      <c r="C74" s="37">
        <f>IF(B74="","",IF(ISNA(MATCH(B74,Equipment!$A$2:$A$501,0)),"Not in Equipment",IFERROR(INDEX(Equipment!$B$2:$B$501,MATCH(B74,Equipment!$A$2:$A$501,0))&amp;"","")))</f>
      </c>
      <c r="D74" s="37">
        <f>IF(B74="","",IFERROR(INDEX(Equipment!$C$2:$C$501,MATCH(B74,Equipment!$A$2:$A$501,0))&amp;"",""))</f>
      </c>
      <c r="E74" s="35"/>
      <c r="F74" s="30"/>
      <c r="G74" s="33"/>
      <c r="H74" s="32"/>
      <c r="I74" s="30"/>
      <c r="J74" s="35"/>
      <c r="K74" s="33"/>
      <c r="L74" s="39">
        <f>IF(OR(B74="",G74=""),"",INT(IF(K74="",NOW(),K74)-G74))</f>
      </c>
      <c r="M74" s="38">
        <f>IF(OR(E74="",J74=""),"",IFERROR(IF(MATCH(J74,{"new","good","worn","damaged"},0)&gt;MATCH(E74,{"new","good","worn","damaged"},0),"Worse","OK"),""))</f>
      </c>
      <c r="N74" s="36"/>
      <c r="O74" s="37">
        <f>IF(A74="Overdue",INT(H74)+ROW()/100000,"")</f>
      </c>
      <c r="P74" s="37">
        <f>IF(AND(B74&lt;&gt;"",K74=""),B74,"")</f>
      </c>
    </row>
    <row r="75">
      <c r="A75" s="38">
        <f>IF(B75="","",IF(K75&lt;&gt;"","Returned",IF(H75="","Open-ended",IF(INT(H75)&lt;TODAY(),"Overdue",IF(INT(H75)=TODAY(),"Due today","Out")))))</f>
      </c>
      <c r="B75" s="31"/>
      <c r="C75" s="37">
        <f>IF(B75="","",IF(ISNA(MATCH(B75,Equipment!$A$2:$A$501,0)),"Not in Equipment",IFERROR(INDEX(Equipment!$B$2:$B$501,MATCH(B75,Equipment!$A$2:$A$501,0))&amp;"","")))</f>
      </c>
      <c r="D75" s="37">
        <f>IF(B75="","",IFERROR(INDEX(Equipment!$C$2:$C$501,MATCH(B75,Equipment!$A$2:$A$501,0))&amp;"",""))</f>
      </c>
      <c r="E75" s="35"/>
      <c r="F75" s="30"/>
      <c r="G75" s="33"/>
      <c r="H75" s="32"/>
      <c r="I75" s="30"/>
      <c r="J75" s="35"/>
      <c r="K75" s="33"/>
      <c r="L75" s="39">
        <f>IF(OR(B75="",G75=""),"",INT(IF(K75="",NOW(),K75)-G75))</f>
      </c>
      <c r="M75" s="38">
        <f>IF(OR(E75="",J75=""),"",IFERROR(IF(MATCH(J75,{"new","good","worn","damaged"},0)&gt;MATCH(E75,{"new","good","worn","damaged"},0),"Worse","OK"),""))</f>
      </c>
      <c r="N75" s="36"/>
      <c r="O75" s="37">
        <f>IF(A75="Overdue",INT(H75)+ROW()/100000,"")</f>
      </c>
      <c r="P75" s="37">
        <f>IF(AND(B75&lt;&gt;"",K75=""),B75,"")</f>
      </c>
    </row>
    <row r="76">
      <c r="A76" s="38">
        <f>IF(B76="","",IF(K76&lt;&gt;"","Returned",IF(H76="","Open-ended",IF(INT(H76)&lt;TODAY(),"Overdue",IF(INT(H76)=TODAY(),"Due today","Out")))))</f>
      </c>
      <c r="B76" s="31"/>
      <c r="C76" s="37">
        <f>IF(B76="","",IF(ISNA(MATCH(B76,Equipment!$A$2:$A$501,0)),"Not in Equipment",IFERROR(INDEX(Equipment!$B$2:$B$501,MATCH(B76,Equipment!$A$2:$A$501,0))&amp;"","")))</f>
      </c>
      <c r="D76" s="37">
        <f>IF(B76="","",IFERROR(INDEX(Equipment!$C$2:$C$501,MATCH(B76,Equipment!$A$2:$A$501,0))&amp;"",""))</f>
      </c>
      <c r="E76" s="35"/>
      <c r="F76" s="30"/>
      <c r="G76" s="33"/>
      <c r="H76" s="32"/>
      <c r="I76" s="30"/>
      <c r="J76" s="35"/>
      <c r="K76" s="33"/>
      <c r="L76" s="39">
        <f>IF(OR(B76="",G76=""),"",INT(IF(K76="",NOW(),K76)-G76))</f>
      </c>
      <c r="M76" s="38">
        <f>IF(OR(E76="",J76=""),"",IFERROR(IF(MATCH(J76,{"new","good","worn","damaged"},0)&gt;MATCH(E76,{"new","good","worn","damaged"},0),"Worse","OK"),""))</f>
      </c>
      <c r="N76" s="36"/>
      <c r="O76" s="37">
        <f>IF(A76="Overdue",INT(H76)+ROW()/100000,"")</f>
      </c>
      <c r="P76" s="37">
        <f>IF(AND(B76&lt;&gt;"",K76=""),B76,"")</f>
      </c>
    </row>
    <row r="77">
      <c r="A77" s="38">
        <f>IF(B77="","",IF(K77&lt;&gt;"","Returned",IF(H77="","Open-ended",IF(INT(H77)&lt;TODAY(),"Overdue",IF(INT(H77)=TODAY(),"Due today","Out")))))</f>
      </c>
      <c r="B77" s="31"/>
      <c r="C77" s="37">
        <f>IF(B77="","",IF(ISNA(MATCH(B77,Equipment!$A$2:$A$501,0)),"Not in Equipment",IFERROR(INDEX(Equipment!$B$2:$B$501,MATCH(B77,Equipment!$A$2:$A$501,0))&amp;"","")))</f>
      </c>
      <c r="D77" s="37">
        <f>IF(B77="","",IFERROR(INDEX(Equipment!$C$2:$C$501,MATCH(B77,Equipment!$A$2:$A$501,0))&amp;"",""))</f>
      </c>
      <c r="E77" s="35"/>
      <c r="F77" s="30"/>
      <c r="G77" s="33"/>
      <c r="H77" s="32"/>
      <c r="I77" s="30"/>
      <c r="J77" s="35"/>
      <c r="K77" s="33"/>
      <c r="L77" s="39">
        <f>IF(OR(B77="",G77=""),"",INT(IF(K77="",NOW(),K77)-G77))</f>
      </c>
      <c r="M77" s="38">
        <f>IF(OR(E77="",J77=""),"",IFERROR(IF(MATCH(J77,{"new","good","worn","damaged"},0)&gt;MATCH(E77,{"new","good","worn","damaged"},0),"Worse","OK"),""))</f>
      </c>
      <c r="N77" s="36"/>
      <c r="O77" s="37">
        <f>IF(A77="Overdue",INT(H77)+ROW()/100000,"")</f>
      </c>
      <c r="P77" s="37">
        <f>IF(AND(B77&lt;&gt;"",K77=""),B77,"")</f>
      </c>
    </row>
    <row r="78">
      <c r="A78" s="38">
        <f>IF(B78="","",IF(K78&lt;&gt;"","Returned",IF(H78="","Open-ended",IF(INT(H78)&lt;TODAY(),"Overdue",IF(INT(H78)=TODAY(),"Due today","Out")))))</f>
      </c>
      <c r="B78" s="31"/>
      <c r="C78" s="37">
        <f>IF(B78="","",IF(ISNA(MATCH(B78,Equipment!$A$2:$A$501,0)),"Not in Equipment",IFERROR(INDEX(Equipment!$B$2:$B$501,MATCH(B78,Equipment!$A$2:$A$501,0))&amp;"","")))</f>
      </c>
      <c r="D78" s="37">
        <f>IF(B78="","",IFERROR(INDEX(Equipment!$C$2:$C$501,MATCH(B78,Equipment!$A$2:$A$501,0))&amp;"",""))</f>
      </c>
      <c r="E78" s="35"/>
      <c r="F78" s="30"/>
      <c r="G78" s="33"/>
      <c r="H78" s="32"/>
      <c r="I78" s="30"/>
      <c r="J78" s="35"/>
      <c r="K78" s="33"/>
      <c r="L78" s="39">
        <f>IF(OR(B78="",G78=""),"",INT(IF(K78="",NOW(),K78)-G78))</f>
      </c>
      <c r="M78" s="38">
        <f>IF(OR(E78="",J78=""),"",IFERROR(IF(MATCH(J78,{"new","good","worn","damaged"},0)&gt;MATCH(E78,{"new","good","worn","damaged"},0),"Worse","OK"),""))</f>
      </c>
      <c r="N78" s="36"/>
      <c r="O78" s="37">
        <f>IF(A78="Overdue",INT(H78)+ROW()/100000,"")</f>
      </c>
      <c r="P78" s="37">
        <f>IF(AND(B78&lt;&gt;"",K78=""),B78,"")</f>
      </c>
    </row>
    <row r="79">
      <c r="A79" s="38">
        <f>IF(B79="","",IF(K79&lt;&gt;"","Returned",IF(H79="","Open-ended",IF(INT(H79)&lt;TODAY(),"Overdue",IF(INT(H79)=TODAY(),"Due today","Out")))))</f>
      </c>
      <c r="B79" s="31"/>
      <c r="C79" s="37">
        <f>IF(B79="","",IF(ISNA(MATCH(B79,Equipment!$A$2:$A$501,0)),"Not in Equipment",IFERROR(INDEX(Equipment!$B$2:$B$501,MATCH(B79,Equipment!$A$2:$A$501,0))&amp;"","")))</f>
      </c>
      <c r="D79" s="37">
        <f>IF(B79="","",IFERROR(INDEX(Equipment!$C$2:$C$501,MATCH(B79,Equipment!$A$2:$A$501,0))&amp;"",""))</f>
      </c>
      <c r="E79" s="35"/>
      <c r="F79" s="30"/>
      <c r="G79" s="33"/>
      <c r="H79" s="32"/>
      <c r="I79" s="30"/>
      <c r="J79" s="35"/>
      <c r="K79" s="33"/>
      <c r="L79" s="39">
        <f>IF(OR(B79="",G79=""),"",INT(IF(K79="",NOW(),K79)-G79))</f>
      </c>
      <c r="M79" s="38">
        <f>IF(OR(E79="",J79=""),"",IFERROR(IF(MATCH(J79,{"new","good","worn","damaged"},0)&gt;MATCH(E79,{"new","good","worn","damaged"},0),"Worse","OK"),""))</f>
      </c>
      <c r="N79" s="36"/>
      <c r="O79" s="37">
        <f>IF(A79="Overdue",INT(H79)+ROW()/100000,"")</f>
      </c>
      <c r="P79" s="37">
        <f>IF(AND(B79&lt;&gt;"",K79=""),B79,"")</f>
      </c>
    </row>
    <row r="80">
      <c r="A80" s="38">
        <f>IF(B80="","",IF(K80&lt;&gt;"","Returned",IF(H80="","Open-ended",IF(INT(H80)&lt;TODAY(),"Overdue",IF(INT(H80)=TODAY(),"Due today","Out")))))</f>
      </c>
      <c r="B80" s="31"/>
      <c r="C80" s="37">
        <f>IF(B80="","",IF(ISNA(MATCH(B80,Equipment!$A$2:$A$501,0)),"Not in Equipment",IFERROR(INDEX(Equipment!$B$2:$B$501,MATCH(B80,Equipment!$A$2:$A$501,0))&amp;"","")))</f>
      </c>
      <c r="D80" s="37">
        <f>IF(B80="","",IFERROR(INDEX(Equipment!$C$2:$C$501,MATCH(B80,Equipment!$A$2:$A$501,0))&amp;"",""))</f>
      </c>
      <c r="E80" s="35"/>
      <c r="F80" s="30"/>
      <c r="G80" s="33"/>
      <c r="H80" s="32"/>
      <c r="I80" s="30"/>
      <c r="J80" s="35"/>
      <c r="K80" s="33"/>
      <c r="L80" s="39">
        <f>IF(OR(B80="",G80=""),"",INT(IF(K80="",NOW(),K80)-G80))</f>
      </c>
      <c r="M80" s="38">
        <f>IF(OR(E80="",J80=""),"",IFERROR(IF(MATCH(J80,{"new","good","worn","damaged"},0)&gt;MATCH(E80,{"new","good","worn","damaged"},0),"Worse","OK"),""))</f>
      </c>
      <c r="N80" s="36"/>
      <c r="O80" s="37">
        <f>IF(A80="Overdue",INT(H80)+ROW()/100000,"")</f>
      </c>
      <c r="P80" s="37">
        <f>IF(AND(B80&lt;&gt;"",K80=""),B80,"")</f>
      </c>
    </row>
    <row r="81">
      <c r="A81" s="38">
        <f>IF(B81="","",IF(K81&lt;&gt;"","Returned",IF(H81="","Open-ended",IF(INT(H81)&lt;TODAY(),"Overdue",IF(INT(H81)=TODAY(),"Due today","Out")))))</f>
      </c>
      <c r="B81" s="31"/>
      <c r="C81" s="37">
        <f>IF(B81="","",IF(ISNA(MATCH(B81,Equipment!$A$2:$A$501,0)),"Not in Equipment",IFERROR(INDEX(Equipment!$B$2:$B$501,MATCH(B81,Equipment!$A$2:$A$501,0))&amp;"","")))</f>
      </c>
      <c r="D81" s="37">
        <f>IF(B81="","",IFERROR(INDEX(Equipment!$C$2:$C$501,MATCH(B81,Equipment!$A$2:$A$501,0))&amp;"",""))</f>
      </c>
      <c r="E81" s="35"/>
      <c r="F81" s="30"/>
      <c r="G81" s="33"/>
      <c r="H81" s="32"/>
      <c r="I81" s="30"/>
      <c r="J81" s="35"/>
      <c r="K81" s="33"/>
      <c r="L81" s="39">
        <f>IF(OR(B81="",G81=""),"",INT(IF(K81="",NOW(),K81)-G81))</f>
      </c>
      <c r="M81" s="38">
        <f>IF(OR(E81="",J81=""),"",IFERROR(IF(MATCH(J81,{"new","good","worn","damaged"},0)&gt;MATCH(E81,{"new","good","worn","damaged"},0),"Worse","OK"),""))</f>
      </c>
      <c r="N81" s="36"/>
      <c r="O81" s="37">
        <f>IF(A81="Overdue",INT(H81)+ROW()/100000,"")</f>
      </c>
      <c r="P81" s="37">
        <f>IF(AND(B81&lt;&gt;"",K81=""),B81,"")</f>
      </c>
    </row>
    <row r="82">
      <c r="A82" s="38">
        <f>IF(B82="","",IF(K82&lt;&gt;"","Returned",IF(H82="","Open-ended",IF(INT(H82)&lt;TODAY(),"Overdue",IF(INT(H82)=TODAY(),"Due today","Out")))))</f>
      </c>
      <c r="B82" s="31"/>
      <c r="C82" s="37">
        <f>IF(B82="","",IF(ISNA(MATCH(B82,Equipment!$A$2:$A$501,0)),"Not in Equipment",IFERROR(INDEX(Equipment!$B$2:$B$501,MATCH(B82,Equipment!$A$2:$A$501,0))&amp;"","")))</f>
      </c>
      <c r="D82" s="37">
        <f>IF(B82="","",IFERROR(INDEX(Equipment!$C$2:$C$501,MATCH(B82,Equipment!$A$2:$A$501,0))&amp;"",""))</f>
      </c>
      <c r="E82" s="35"/>
      <c r="F82" s="30"/>
      <c r="G82" s="33"/>
      <c r="H82" s="32"/>
      <c r="I82" s="30"/>
      <c r="J82" s="35"/>
      <c r="K82" s="33"/>
      <c r="L82" s="39">
        <f>IF(OR(B82="",G82=""),"",INT(IF(K82="",NOW(),K82)-G82))</f>
      </c>
      <c r="M82" s="38">
        <f>IF(OR(E82="",J82=""),"",IFERROR(IF(MATCH(J82,{"new","good","worn","damaged"},0)&gt;MATCH(E82,{"new","good","worn","damaged"},0),"Worse","OK"),""))</f>
      </c>
      <c r="N82" s="36"/>
      <c r="O82" s="37">
        <f>IF(A82="Overdue",INT(H82)+ROW()/100000,"")</f>
      </c>
      <c r="P82" s="37">
        <f>IF(AND(B82&lt;&gt;"",K82=""),B82,"")</f>
      </c>
    </row>
    <row r="83">
      <c r="A83" s="38">
        <f>IF(B83="","",IF(K83&lt;&gt;"","Returned",IF(H83="","Open-ended",IF(INT(H83)&lt;TODAY(),"Overdue",IF(INT(H83)=TODAY(),"Due today","Out")))))</f>
      </c>
      <c r="B83" s="31"/>
      <c r="C83" s="37">
        <f>IF(B83="","",IF(ISNA(MATCH(B83,Equipment!$A$2:$A$501,0)),"Not in Equipment",IFERROR(INDEX(Equipment!$B$2:$B$501,MATCH(B83,Equipment!$A$2:$A$501,0))&amp;"","")))</f>
      </c>
      <c r="D83" s="37">
        <f>IF(B83="","",IFERROR(INDEX(Equipment!$C$2:$C$501,MATCH(B83,Equipment!$A$2:$A$501,0))&amp;"",""))</f>
      </c>
      <c r="E83" s="35"/>
      <c r="F83" s="30"/>
      <c r="G83" s="33"/>
      <c r="H83" s="32"/>
      <c r="I83" s="30"/>
      <c r="J83" s="35"/>
      <c r="K83" s="33"/>
      <c r="L83" s="39">
        <f>IF(OR(B83="",G83=""),"",INT(IF(K83="",NOW(),K83)-G83))</f>
      </c>
      <c r="M83" s="38">
        <f>IF(OR(E83="",J83=""),"",IFERROR(IF(MATCH(J83,{"new","good","worn","damaged"},0)&gt;MATCH(E83,{"new","good","worn","damaged"},0),"Worse","OK"),""))</f>
      </c>
      <c r="N83" s="36"/>
      <c r="O83" s="37">
        <f>IF(A83="Overdue",INT(H83)+ROW()/100000,"")</f>
      </c>
      <c r="P83" s="37">
        <f>IF(AND(B83&lt;&gt;"",K83=""),B83,"")</f>
      </c>
    </row>
    <row r="84">
      <c r="A84" s="38">
        <f>IF(B84="","",IF(K84&lt;&gt;"","Returned",IF(H84="","Open-ended",IF(INT(H84)&lt;TODAY(),"Overdue",IF(INT(H84)=TODAY(),"Due today","Out")))))</f>
      </c>
      <c r="B84" s="31"/>
      <c r="C84" s="37">
        <f>IF(B84="","",IF(ISNA(MATCH(B84,Equipment!$A$2:$A$501,0)),"Not in Equipment",IFERROR(INDEX(Equipment!$B$2:$B$501,MATCH(B84,Equipment!$A$2:$A$501,0))&amp;"","")))</f>
      </c>
      <c r="D84" s="37">
        <f>IF(B84="","",IFERROR(INDEX(Equipment!$C$2:$C$501,MATCH(B84,Equipment!$A$2:$A$501,0))&amp;"",""))</f>
      </c>
      <c r="E84" s="35"/>
      <c r="F84" s="30"/>
      <c r="G84" s="33"/>
      <c r="H84" s="32"/>
      <c r="I84" s="30"/>
      <c r="J84" s="35"/>
      <c r="K84" s="33"/>
      <c r="L84" s="39">
        <f>IF(OR(B84="",G84=""),"",INT(IF(K84="",NOW(),K84)-G84))</f>
      </c>
      <c r="M84" s="38">
        <f>IF(OR(E84="",J84=""),"",IFERROR(IF(MATCH(J84,{"new","good","worn","damaged"},0)&gt;MATCH(E84,{"new","good","worn","damaged"},0),"Worse","OK"),""))</f>
      </c>
      <c r="N84" s="36"/>
      <c r="O84" s="37">
        <f>IF(A84="Overdue",INT(H84)+ROW()/100000,"")</f>
      </c>
      <c r="P84" s="37">
        <f>IF(AND(B84&lt;&gt;"",K84=""),B84,"")</f>
      </c>
    </row>
    <row r="85">
      <c r="A85" s="38">
        <f>IF(B85="","",IF(K85&lt;&gt;"","Returned",IF(H85="","Open-ended",IF(INT(H85)&lt;TODAY(),"Overdue",IF(INT(H85)=TODAY(),"Due today","Out")))))</f>
      </c>
      <c r="B85" s="31"/>
      <c r="C85" s="37">
        <f>IF(B85="","",IF(ISNA(MATCH(B85,Equipment!$A$2:$A$501,0)),"Not in Equipment",IFERROR(INDEX(Equipment!$B$2:$B$501,MATCH(B85,Equipment!$A$2:$A$501,0))&amp;"","")))</f>
      </c>
      <c r="D85" s="37">
        <f>IF(B85="","",IFERROR(INDEX(Equipment!$C$2:$C$501,MATCH(B85,Equipment!$A$2:$A$501,0))&amp;"",""))</f>
      </c>
      <c r="E85" s="35"/>
      <c r="F85" s="30"/>
      <c r="G85" s="33"/>
      <c r="H85" s="32"/>
      <c r="I85" s="30"/>
      <c r="J85" s="35"/>
      <c r="K85" s="33"/>
      <c r="L85" s="39">
        <f>IF(OR(B85="",G85=""),"",INT(IF(K85="",NOW(),K85)-G85))</f>
      </c>
      <c r="M85" s="38">
        <f>IF(OR(E85="",J85=""),"",IFERROR(IF(MATCH(J85,{"new","good","worn","damaged"},0)&gt;MATCH(E85,{"new","good","worn","damaged"},0),"Worse","OK"),""))</f>
      </c>
      <c r="N85" s="36"/>
      <c r="O85" s="37">
        <f>IF(A85="Overdue",INT(H85)+ROW()/100000,"")</f>
      </c>
      <c r="P85" s="37">
        <f>IF(AND(B85&lt;&gt;"",K85=""),B85,"")</f>
      </c>
    </row>
    <row r="86">
      <c r="A86" s="38">
        <f>IF(B86="","",IF(K86&lt;&gt;"","Returned",IF(H86="","Open-ended",IF(INT(H86)&lt;TODAY(),"Overdue",IF(INT(H86)=TODAY(),"Due today","Out")))))</f>
      </c>
      <c r="B86" s="31"/>
      <c r="C86" s="37">
        <f>IF(B86="","",IF(ISNA(MATCH(B86,Equipment!$A$2:$A$501,0)),"Not in Equipment",IFERROR(INDEX(Equipment!$B$2:$B$501,MATCH(B86,Equipment!$A$2:$A$501,0))&amp;"","")))</f>
      </c>
      <c r="D86" s="37">
        <f>IF(B86="","",IFERROR(INDEX(Equipment!$C$2:$C$501,MATCH(B86,Equipment!$A$2:$A$501,0))&amp;"",""))</f>
      </c>
      <c r="E86" s="35"/>
      <c r="F86" s="30"/>
      <c r="G86" s="33"/>
      <c r="H86" s="32"/>
      <c r="I86" s="30"/>
      <c r="J86" s="35"/>
      <c r="K86" s="33"/>
      <c r="L86" s="39">
        <f>IF(OR(B86="",G86=""),"",INT(IF(K86="",NOW(),K86)-G86))</f>
      </c>
      <c r="M86" s="38">
        <f>IF(OR(E86="",J86=""),"",IFERROR(IF(MATCH(J86,{"new","good","worn","damaged"},0)&gt;MATCH(E86,{"new","good","worn","damaged"},0),"Worse","OK"),""))</f>
      </c>
      <c r="N86" s="36"/>
      <c r="O86" s="37">
        <f>IF(A86="Overdue",INT(H86)+ROW()/100000,"")</f>
      </c>
      <c r="P86" s="37">
        <f>IF(AND(B86&lt;&gt;"",K86=""),B86,"")</f>
      </c>
    </row>
    <row r="87">
      <c r="A87" s="38">
        <f>IF(B87="","",IF(K87&lt;&gt;"","Returned",IF(H87="","Open-ended",IF(INT(H87)&lt;TODAY(),"Overdue",IF(INT(H87)=TODAY(),"Due today","Out")))))</f>
      </c>
      <c r="B87" s="31"/>
      <c r="C87" s="37">
        <f>IF(B87="","",IF(ISNA(MATCH(B87,Equipment!$A$2:$A$501,0)),"Not in Equipment",IFERROR(INDEX(Equipment!$B$2:$B$501,MATCH(B87,Equipment!$A$2:$A$501,0))&amp;"","")))</f>
      </c>
      <c r="D87" s="37">
        <f>IF(B87="","",IFERROR(INDEX(Equipment!$C$2:$C$501,MATCH(B87,Equipment!$A$2:$A$501,0))&amp;"",""))</f>
      </c>
      <c r="E87" s="35"/>
      <c r="F87" s="30"/>
      <c r="G87" s="33"/>
      <c r="H87" s="32"/>
      <c r="I87" s="30"/>
      <c r="J87" s="35"/>
      <c r="K87" s="33"/>
      <c r="L87" s="39">
        <f>IF(OR(B87="",G87=""),"",INT(IF(K87="",NOW(),K87)-G87))</f>
      </c>
      <c r="M87" s="38">
        <f>IF(OR(E87="",J87=""),"",IFERROR(IF(MATCH(J87,{"new","good","worn","damaged"},0)&gt;MATCH(E87,{"new","good","worn","damaged"},0),"Worse","OK"),""))</f>
      </c>
      <c r="N87" s="36"/>
      <c r="O87" s="37">
        <f>IF(A87="Overdue",INT(H87)+ROW()/100000,"")</f>
      </c>
      <c r="P87" s="37">
        <f>IF(AND(B87&lt;&gt;"",K87=""),B87,"")</f>
      </c>
    </row>
    <row r="88">
      <c r="A88" s="38">
        <f>IF(B88="","",IF(K88&lt;&gt;"","Returned",IF(H88="","Open-ended",IF(INT(H88)&lt;TODAY(),"Overdue",IF(INT(H88)=TODAY(),"Due today","Out")))))</f>
      </c>
      <c r="B88" s="31"/>
      <c r="C88" s="37">
        <f>IF(B88="","",IF(ISNA(MATCH(B88,Equipment!$A$2:$A$501,0)),"Not in Equipment",IFERROR(INDEX(Equipment!$B$2:$B$501,MATCH(B88,Equipment!$A$2:$A$501,0))&amp;"","")))</f>
      </c>
      <c r="D88" s="37">
        <f>IF(B88="","",IFERROR(INDEX(Equipment!$C$2:$C$501,MATCH(B88,Equipment!$A$2:$A$501,0))&amp;"",""))</f>
      </c>
      <c r="E88" s="35"/>
      <c r="F88" s="30"/>
      <c r="G88" s="33"/>
      <c r="H88" s="32"/>
      <c r="I88" s="30"/>
      <c r="J88" s="35"/>
      <c r="K88" s="33"/>
      <c r="L88" s="39">
        <f>IF(OR(B88="",G88=""),"",INT(IF(K88="",NOW(),K88)-G88))</f>
      </c>
      <c r="M88" s="38">
        <f>IF(OR(E88="",J88=""),"",IFERROR(IF(MATCH(J88,{"new","good","worn","damaged"},0)&gt;MATCH(E88,{"new","good","worn","damaged"},0),"Worse","OK"),""))</f>
      </c>
      <c r="N88" s="36"/>
      <c r="O88" s="37">
        <f>IF(A88="Overdue",INT(H88)+ROW()/100000,"")</f>
      </c>
      <c r="P88" s="37">
        <f>IF(AND(B88&lt;&gt;"",K88=""),B88,"")</f>
      </c>
    </row>
    <row r="89">
      <c r="A89" s="38">
        <f>IF(B89="","",IF(K89&lt;&gt;"","Returned",IF(H89="","Open-ended",IF(INT(H89)&lt;TODAY(),"Overdue",IF(INT(H89)=TODAY(),"Due today","Out")))))</f>
      </c>
      <c r="B89" s="31"/>
      <c r="C89" s="37">
        <f>IF(B89="","",IF(ISNA(MATCH(B89,Equipment!$A$2:$A$501,0)),"Not in Equipment",IFERROR(INDEX(Equipment!$B$2:$B$501,MATCH(B89,Equipment!$A$2:$A$501,0))&amp;"","")))</f>
      </c>
      <c r="D89" s="37">
        <f>IF(B89="","",IFERROR(INDEX(Equipment!$C$2:$C$501,MATCH(B89,Equipment!$A$2:$A$501,0))&amp;"",""))</f>
      </c>
      <c r="E89" s="35"/>
      <c r="F89" s="30"/>
      <c r="G89" s="33"/>
      <c r="H89" s="32"/>
      <c r="I89" s="30"/>
      <c r="J89" s="35"/>
      <c r="K89" s="33"/>
      <c r="L89" s="39">
        <f>IF(OR(B89="",G89=""),"",INT(IF(K89="",NOW(),K89)-G89))</f>
      </c>
      <c r="M89" s="38">
        <f>IF(OR(E89="",J89=""),"",IFERROR(IF(MATCH(J89,{"new","good","worn","damaged"},0)&gt;MATCH(E89,{"new","good","worn","damaged"},0),"Worse","OK"),""))</f>
      </c>
      <c r="N89" s="36"/>
      <c r="O89" s="37">
        <f>IF(A89="Overdue",INT(H89)+ROW()/100000,"")</f>
      </c>
      <c r="P89" s="37">
        <f>IF(AND(B89&lt;&gt;"",K89=""),B89,"")</f>
      </c>
    </row>
    <row r="90">
      <c r="A90" s="38">
        <f>IF(B90="","",IF(K90&lt;&gt;"","Returned",IF(H90="","Open-ended",IF(INT(H90)&lt;TODAY(),"Overdue",IF(INT(H90)=TODAY(),"Due today","Out")))))</f>
      </c>
      <c r="B90" s="31"/>
      <c r="C90" s="37">
        <f>IF(B90="","",IF(ISNA(MATCH(B90,Equipment!$A$2:$A$501,0)),"Not in Equipment",IFERROR(INDEX(Equipment!$B$2:$B$501,MATCH(B90,Equipment!$A$2:$A$501,0))&amp;"","")))</f>
      </c>
      <c r="D90" s="37">
        <f>IF(B90="","",IFERROR(INDEX(Equipment!$C$2:$C$501,MATCH(B90,Equipment!$A$2:$A$501,0))&amp;"",""))</f>
      </c>
      <c r="E90" s="35"/>
      <c r="F90" s="30"/>
      <c r="G90" s="33"/>
      <c r="H90" s="32"/>
      <c r="I90" s="30"/>
      <c r="J90" s="35"/>
      <c r="K90" s="33"/>
      <c r="L90" s="39">
        <f>IF(OR(B90="",G90=""),"",INT(IF(K90="",NOW(),K90)-G90))</f>
      </c>
      <c r="M90" s="38">
        <f>IF(OR(E90="",J90=""),"",IFERROR(IF(MATCH(J90,{"new","good","worn","damaged"},0)&gt;MATCH(E90,{"new","good","worn","damaged"},0),"Worse","OK"),""))</f>
      </c>
      <c r="N90" s="36"/>
      <c r="O90" s="37">
        <f>IF(A90="Overdue",INT(H90)+ROW()/100000,"")</f>
      </c>
      <c r="P90" s="37">
        <f>IF(AND(B90&lt;&gt;"",K90=""),B90,"")</f>
      </c>
    </row>
    <row r="91">
      <c r="A91" s="38">
        <f>IF(B91="","",IF(K91&lt;&gt;"","Returned",IF(H91="","Open-ended",IF(INT(H91)&lt;TODAY(),"Overdue",IF(INT(H91)=TODAY(),"Due today","Out")))))</f>
      </c>
      <c r="B91" s="31"/>
      <c r="C91" s="37">
        <f>IF(B91="","",IF(ISNA(MATCH(B91,Equipment!$A$2:$A$501,0)),"Not in Equipment",IFERROR(INDEX(Equipment!$B$2:$B$501,MATCH(B91,Equipment!$A$2:$A$501,0))&amp;"","")))</f>
      </c>
      <c r="D91" s="37">
        <f>IF(B91="","",IFERROR(INDEX(Equipment!$C$2:$C$501,MATCH(B91,Equipment!$A$2:$A$501,0))&amp;"",""))</f>
      </c>
      <c r="E91" s="35"/>
      <c r="F91" s="30"/>
      <c r="G91" s="33"/>
      <c r="H91" s="32"/>
      <c r="I91" s="30"/>
      <c r="J91" s="35"/>
      <c r="K91" s="33"/>
      <c r="L91" s="39">
        <f>IF(OR(B91="",G91=""),"",INT(IF(K91="",NOW(),K91)-G91))</f>
      </c>
      <c r="M91" s="38">
        <f>IF(OR(E91="",J91=""),"",IFERROR(IF(MATCH(J91,{"new","good","worn","damaged"},0)&gt;MATCH(E91,{"new","good","worn","damaged"},0),"Worse","OK"),""))</f>
      </c>
      <c r="N91" s="36"/>
      <c r="O91" s="37">
        <f>IF(A91="Overdue",INT(H91)+ROW()/100000,"")</f>
      </c>
      <c r="P91" s="37">
        <f>IF(AND(B91&lt;&gt;"",K91=""),B91,"")</f>
      </c>
    </row>
    <row r="92">
      <c r="A92" s="38">
        <f>IF(B92="","",IF(K92&lt;&gt;"","Returned",IF(H92="","Open-ended",IF(INT(H92)&lt;TODAY(),"Overdue",IF(INT(H92)=TODAY(),"Due today","Out")))))</f>
      </c>
      <c r="B92" s="31"/>
      <c r="C92" s="37">
        <f>IF(B92="","",IF(ISNA(MATCH(B92,Equipment!$A$2:$A$501,0)),"Not in Equipment",IFERROR(INDEX(Equipment!$B$2:$B$501,MATCH(B92,Equipment!$A$2:$A$501,0))&amp;"","")))</f>
      </c>
      <c r="D92" s="37">
        <f>IF(B92="","",IFERROR(INDEX(Equipment!$C$2:$C$501,MATCH(B92,Equipment!$A$2:$A$501,0))&amp;"",""))</f>
      </c>
      <c r="E92" s="35"/>
      <c r="F92" s="30"/>
      <c r="G92" s="33"/>
      <c r="H92" s="32"/>
      <c r="I92" s="30"/>
      <c r="J92" s="35"/>
      <c r="K92" s="33"/>
      <c r="L92" s="39">
        <f>IF(OR(B92="",G92=""),"",INT(IF(K92="",NOW(),K92)-G92))</f>
      </c>
      <c r="M92" s="38">
        <f>IF(OR(E92="",J92=""),"",IFERROR(IF(MATCH(J92,{"new","good","worn","damaged"},0)&gt;MATCH(E92,{"new","good","worn","damaged"},0),"Worse","OK"),""))</f>
      </c>
      <c r="N92" s="36"/>
      <c r="O92" s="37">
        <f>IF(A92="Overdue",INT(H92)+ROW()/100000,"")</f>
      </c>
      <c r="P92" s="37">
        <f>IF(AND(B92&lt;&gt;"",K92=""),B92,"")</f>
      </c>
    </row>
    <row r="93">
      <c r="A93" s="38">
        <f>IF(B93="","",IF(K93&lt;&gt;"","Returned",IF(H93="","Open-ended",IF(INT(H93)&lt;TODAY(),"Overdue",IF(INT(H93)=TODAY(),"Due today","Out")))))</f>
      </c>
      <c r="B93" s="31"/>
      <c r="C93" s="37">
        <f>IF(B93="","",IF(ISNA(MATCH(B93,Equipment!$A$2:$A$501,0)),"Not in Equipment",IFERROR(INDEX(Equipment!$B$2:$B$501,MATCH(B93,Equipment!$A$2:$A$501,0))&amp;"","")))</f>
      </c>
      <c r="D93" s="37">
        <f>IF(B93="","",IFERROR(INDEX(Equipment!$C$2:$C$501,MATCH(B93,Equipment!$A$2:$A$501,0))&amp;"",""))</f>
      </c>
      <c r="E93" s="35"/>
      <c r="F93" s="30"/>
      <c r="G93" s="33"/>
      <c r="H93" s="32"/>
      <c r="I93" s="30"/>
      <c r="J93" s="35"/>
      <c r="K93" s="33"/>
      <c r="L93" s="39">
        <f>IF(OR(B93="",G93=""),"",INT(IF(K93="",NOW(),K93)-G93))</f>
      </c>
      <c r="M93" s="38">
        <f>IF(OR(E93="",J93=""),"",IFERROR(IF(MATCH(J93,{"new","good","worn","damaged"},0)&gt;MATCH(E93,{"new","good","worn","damaged"},0),"Worse","OK"),""))</f>
      </c>
      <c r="N93" s="36"/>
      <c r="O93" s="37">
        <f>IF(A93="Overdue",INT(H93)+ROW()/100000,"")</f>
      </c>
      <c r="P93" s="37">
        <f>IF(AND(B93&lt;&gt;"",K93=""),B93,"")</f>
      </c>
    </row>
    <row r="94">
      <c r="A94" s="38">
        <f>IF(B94="","",IF(K94&lt;&gt;"","Returned",IF(H94="","Open-ended",IF(INT(H94)&lt;TODAY(),"Overdue",IF(INT(H94)=TODAY(),"Due today","Out")))))</f>
      </c>
      <c r="B94" s="31"/>
      <c r="C94" s="37">
        <f>IF(B94="","",IF(ISNA(MATCH(B94,Equipment!$A$2:$A$501,0)),"Not in Equipment",IFERROR(INDEX(Equipment!$B$2:$B$501,MATCH(B94,Equipment!$A$2:$A$501,0))&amp;"","")))</f>
      </c>
      <c r="D94" s="37">
        <f>IF(B94="","",IFERROR(INDEX(Equipment!$C$2:$C$501,MATCH(B94,Equipment!$A$2:$A$501,0))&amp;"",""))</f>
      </c>
      <c r="E94" s="35"/>
      <c r="F94" s="30"/>
      <c r="G94" s="33"/>
      <c r="H94" s="32"/>
      <c r="I94" s="30"/>
      <c r="J94" s="35"/>
      <c r="K94" s="33"/>
      <c r="L94" s="39">
        <f>IF(OR(B94="",G94=""),"",INT(IF(K94="",NOW(),K94)-G94))</f>
      </c>
      <c r="M94" s="38">
        <f>IF(OR(E94="",J94=""),"",IFERROR(IF(MATCH(J94,{"new","good","worn","damaged"},0)&gt;MATCH(E94,{"new","good","worn","damaged"},0),"Worse","OK"),""))</f>
      </c>
      <c r="N94" s="36"/>
      <c r="O94" s="37">
        <f>IF(A94="Overdue",INT(H94)+ROW()/100000,"")</f>
      </c>
      <c r="P94" s="37">
        <f>IF(AND(B94&lt;&gt;"",K94=""),B94,"")</f>
      </c>
    </row>
    <row r="95">
      <c r="A95" s="38">
        <f>IF(B95="","",IF(K95&lt;&gt;"","Returned",IF(H95="","Open-ended",IF(INT(H95)&lt;TODAY(),"Overdue",IF(INT(H95)=TODAY(),"Due today","Out")))))</f>
      </c>
      <c r="B95" s="31"/>
      <c r="C95" s="37">
        <f>IF(B95="","",IF(ISNA(MATCH(B95,Equipment!$A$2:$A$501,0)),"Not in Equipment",IFERROR(INDEX(Equipment!$B$2:$B$501,MATCH(B95,Equipment!$A$2:$A$501,0))&amp;"","")))</f>
      </c>
      <c r="D95" s="37">
        <f>IF(B95="","",IFERROR(INDEX(Equipment!$C$2:$C$501,MATCH(B95,Equipment!$A$2:$A$501,0))&amp;"",""))</f>
      </c>
      <c r="E95" s="35"/>
      <c r="F95" s="30"/>
      <c r="G95" s="33"/>
      <c r="H95" s="32"/>
      <c r="I95" s="30"/>
      <c r="J95" s="35"/>
      <c r="K95" s="33"/>
      <c r="L95" s="39">
        <f>IF(OR(B95="",G95=""),"",INT(IF(K95="",NOW(),K95)-G95))</f>
      </c>
      <c r="M95" s="38">
        <f>IF(OR(E95="",J95=""),"",IFERROR(IF(MATCH(J95,{"new","good","worn","damaged"},0)&gt;MATCH(E95,{"new","good","worn","damaged"},0),"Worse","OK"),""))</f>
      </c>
      <c r="N95" s="36"/>
      <c r="O95" s="37">
        <f>IF(A95="Overdue",INT(H95)+ROW()/100000,"")</f>
      </c>
      <c r="P95" s="37">
        <f>IF(AND(B95&lt;&gt;"",K95=""),B95,"")</f>
      </c>
    </row>
    <row r="96">
      <c r="A96" s="38">
        <f>IF(B96="","",IF(K96&lt;&gt;"","Returned",IF(H96="","Open-ended",IF(INT(H96)&lt;TODAY(),"Overdue",IF(INT(H96)=TODAY(),"Due today","Out")))))</f>
      </c>
      <c r="B96" s="31"/>
      <c r="C96" s="37">
        <f>IF(B96="","",IF(ISNA(MATCH(B96,Equipment!$A$2:$A$501,0)),"Not in Equipment",IFERROR(INDEX(Equipment!$B$2:$B$501,MATCH(B96,Equipment!$A$2:$A$501,0))&amp;"","")))</f>
      </c>
      <c r="D96" s="37">
        <f>IF(B96="","",IFERROR(INDEX(Equipment!$C$2:$C$501,MATCH(B96,Equipment!$A$2:$A$501,0))&amp;"",""))</f>
      </c>
      <c r="E96" s="35"/>
      <c r="F96" s="30"/>
      <c r="G96" s="33"/>
      <c r="H96" s="32"/>
      <c r="I96" s="30"/>
      <c r="J96" s="35"/>
      <c r="K96" s="33"/>
      <c r="L96" s="39">
        <f>IF(OR(B96="",G96=""),"",INT(IF(K96="",NOW(),K96)-G96))</f>
      </c>
      <c r="M96" s="38">
        <f>IF(OR(E96="",J96=""),"",IFERROR(IF(MATCH(J96,{"new","good","worn","damaged"},0)&gt;MATCH(E96,{"new","good","worn","damaged"},0),"Worse","OK"),""))</f>
      </c>
      <c r="N96" s="36"/>
      <c r="O96" s="37">
        <f>IF(A96="Overdue",INT(H96)+ROW()/100000,"")</f>
      </c>
      <c r="P96" s="37">
        <f>IF(AND(B96&lt;&gt;"",K96=""),B96,"")</f>
      </c>
    </row>
    <row r="97">
      <c r="A97" s="38">
        <f>IF(B97="","",IF(K97&lt;&gt;"","Returned",IF(H97="","Open-ended",IF(INT(H97)&lt;TODAY(),"Overdue",IF(INT(H97)=TODAY(),"Due today","Out")))))</f>
      </c>
      <c r="B97" s="31"/>
      <c r="C97" s="37">
        <f>IF(B97="","",IF(ISNA(MATCH(B97,Equipment!$A$2:$A$501,0)),"Not in Equipment",IFERROR(INDEX(Equipment!$B$2:$B$501,MATCH(B97,Equipment!$A$2:$A$501,0))&amp;"","")))</f>
      </c>
      <c r="D97" s="37">
        <f>IF(B97="","",IFERROR(INDEX(Equipment!$C$2:$C$501,MATCH(B97,Equipment!$A$2:$A$501,0))&amp;"",""))</f>
      </c>
      <c r="E97" s="35"/>
      <c r="F97" s="30"/>
      <c r="G97" s="33"/>
      <c r="H97" s="32"/>
      <c r="I97" s="30"/>
      <c r="J97" s="35"/>
      <c r="K97" s="33"/>
      <c r="L97" s="39">
        <f>IF(OR(B97="",G97=""),"",INT(IF(K97="",NOW(),K97)-G97))</f>
      </c>
      <c r="M97" s="38">
        <f>IF(OR(E97="",J97=""),"",IFERROR(IF(MATCH(J97,{"new","good","worn","damaged"},0)&gt;MATCH(E97,{"new","good","worn","damaged"},0),"Worse","OK"),""))</f>
      </c>
      <c r="N97" s="36"/>
      <c r="O97" s="37">
        <f>IF(A97="Overdue",INT(H97)+ROW()/100000,"")</f>
      </c>
      <c r="P97" s="37">
        <f>IF(AND(B97&lt;&gt;"",K97=""),B97,"")</f>
      </c>
    </row>
    <row r="98">
      <c r="A98" s="38">
        <f>IF(B98="","",IF(K98&lt;&gt;"","Returned",IF(H98="","Open-ended",IF(INT(H98)&lt;TODAY(),"Overdue",IF(INT(H98)=TODAY(),"Due today","Out")))))</f>
      </c>
      <c r="B98" s="31"/>
      <c r="C98" s="37">
        <f>IF(B98="","",IF(ISNA(MATCH(B98,Equipment!$A$2:$A$501,0)),"Not in Equipment",IFERROR(INDEX(Equipment!$B$2:$B$501,MATCH(B98,Equipment!$A$2:$A$501,0))&amp;"","")))</f>
      </c>
      <c r="D98" s="37">
        <f>IF(B98="","",IFERROR(INDEX(Equipment!$C$2:$C$501,MATCH(B98,Equipment!$A$2:$A$501,0))&amp;"",""))</f>
      </c>
      <c r="E98" s="35"/>
      <c r="F98" s="30"/>
      <c r="G98" s="33"/>
      <c r="H98" s="32"/>
      <c r="I98" s="30"/>
      <c r="J98" s="35"/>
      <c r="K98" s="33"/>
      <c r="L98" s="39">
        <f>IF(OR(B98="",G98=""),"",INT(IF(K98="",NOW(),K98)-G98))</f>
      </c>
      <c r="M98" s="38">
        <f>IF(OR(E98="",J98=""),"",IFERROR(IF(MATCH(J98,{"new","good","worn","damaged"},0)&gt;MATCH(E98,{"new","good","worn","damaged"},0),"Worse","OK"),""))</f>
      </c>
      <c r="N98" s="36"/>
      <c r="O98" s="37">
        <f>IF(A98="Overdue",INT(H98)+ROW()/100000,"")</f>
      </c>
      <c r="P98" s="37">
        <f>IF(AND(B98&lt;&gt;"",K98=""),B98,"")</f>
      </c>
    </row>
    <row r="99">
      <c r="A99" s="38">
        <f>IF(B99="","",IF(K99&lt;&gt;"","Returned",IF(H99="","Open-ended",IF(INT(H99)&lt;TODAY(),"Overdue",IF(INT(H99)=TODAY(),"Due today","Out")))))</f>
      </c>
      <c r="B99" s="31"/>
      <c r="C99" s="37">
        <f>IF(B99="","",IF(ISNA(MATCH(B99,Equipment!$A$2:$A$501,0)),"Not in Equipment",IFERROR(INDEX(Equipment!$B$2:$B$501,MATCH(B99,Equipment!$A$2:$A$501,0))&amp;"","")))</f>
      </c>
      <c r="D99" s="37">
        <f>IF(B99="","",IFERROR(INDEX(Equipment!$C$2:$C$501,MATCH(B99,Equipment!$A$2:$A$501,0))&amp;"",""))</f>
      </c>
      <c r="E99" s="35"/>
      <c r="F99" s="30"/>
      <c r="G99" s="33"/>
      <c r="H99" s="32"/>
      <c r="I99" s="30"/>
      <c r="J99" s="35"/>
      <c r="K99" s="33"/>
      <c r="L99" s="39">
        <f>IF(OR(B99="",G99=""),"",INT(IF(K99="",NOW(),K99)-G99))</f>
      </c>
      <c r="M99" s="38">
        <f>IF(OR(E99="",J99=""),"",IFERROR(IF(MATCH(J99,{"new","good","worn","damaged"},0)&gt;MATCH(E99,{"new","good","worn","damaged"},0),"Worse","OK"),""))</f>
      </c>
      <c r="N99" s="36"/>
      <c r="O99" s="37">
        <f>IF(A99="Overdue",INT(H99)+ROW()/100000,"")</f>
      </c>
      <c r="P99" s="37">
        <f>IF(AND(B99&lt;&gt;"",K99=""),B99,"")</f>
      </c>
    </row>
    <row r="100">
      <c r="A100" s="38">
        <f>IF(B100="","",IF(K100&lt;&gt;"","Returned",IF(H100="","Open-ended",IF(INT(H100)&lt;TODAY(),"Overdue",IF(INT(H100)=TODAY(),"Due today","Out")))))</f>
      </c>
      <c r="B100" s="31"/>
      <c r="C100" s="37">
        <f>IF(B100="","",IF(ISNA(MATCH(B100,Equipment!$A$2:$A$501,0)),"Not in Equipment",IFERROR(INDEX(Equipment!$B$2:$B$501,MATCH(B100,Equipment!$A$2:$A$501,0))&amp;"","")))</f>
      </c>
      <c r="D100" s="37">
        <f>IF(B100="","",IFERROR(INDEX(Equipment!$C$2:$C$501,MATCH(B100,Equipment!$A$2:$A$501,0))&amp;"",""))</f>
      </c>
      <c r="E100" s="35"/>
      <c r="F100" s="30"/>
      <c r="G100" s="33"/>
      <c r="H100" s="32"/>
      <c r="I100" s="30"/>
      <c r="J100" s="35"/>
      <c r="K100" s="33"/>
      <c r="L100" s="39">
        <f>IF(OR(B100="",G100=""),"",INT(IF(K100="",NOW(),K100)-G100))</f>
      </c>
      <c r="M100" s="38">
        <f>IF(OR(E100="",J100=""),"",IFERROR(IF(MATCH(J100,{"new","good","worn","damaged"},0)&gt;MATCH(E100,{"new","good","worn","damaged"},0),"Worse","OK"),""))</f>
      </c>
      <c r="N100" s="36"/>
      <c r="O100" s="37">
        <f>IF(A100="Overdue",INT(H100)+ROW()/100000,"")</f>
      </c>
      <c r="P100" s="37">
        <f>IF(AND(B100&lt;&gt;"",K100=""),B100,"")</f>
      </c>
    </row>
    <row r="101">
      <c r="A101" s="38">
        <f>IF(B101="","",IF(K101&lt;&gt;"","Returned",IF(H101="","Open-ended",IF(INT(H101)&lt;TODAY(),"Overdue",IF(INT(H101)=TODAY(),"Due today","Out")))))</f>
      </c>
      <c r="B101" s="31"/>
      <c r="C101" s="37">
        <f>IF(B101="","",IF(ISNA(MATCH(B101,Equipment!$A$2:$A$501,0)),"Not in Equipment",IFERROR(INDEX(Equipment!$B$2:$B$501,MATCH(B101,Equipment!$A$2:$A$501,0))&amp;"","")))</f>
      </c>
      <c r="D101" s="37">
        <f>IF(B101="","",IFERROR(INDEX(Equipment!$C$2:$C$501,MATCH(B101,Equipment!$A$2:$A$501,0))&amp;"",""))</f>
      </c>
      <c r="E101" s="35"/>
      <c r="F101" s="30"/>
      <c r="G101" s="33"/>
      <c r="H101" s="32"/>
      <c r="I101" s="30"/>
      <c r="J101" s="35"/>
      <c r="K101" s="33"/>
      <c r="L101" s="39">
        <f>IF(OR(B101="",G101=""),"",INT(IF(K101="",NOW(),K101)-G101))</f>
      </c>
      <c r="M101" s="38">
        <f>IF(OR(E101="",J101=""),"",IFERROR(IF(MATCH(J101,{"new","good","worn","damaged"},0)&gt;MATCH(E101,{"new","good","worn","damaged"},0),"Worse","OK"),""))</f>
      </c>
      <c r="N101" s="36"/>
      <c r="O101" s="37">
        <f>IF(A101="Overdue",INT(H101)+ROW()/100000,"")</f>
      </c>
      <c r="P101" s="37">
        <f>IF(AND(B101&lt;&gt;"",K101=""),B101,"")</f>
      </c>
    </row>
    <row r="102">
      <c r="A102" s="38">
        <f>IF(B102="","",IF(K102&lt;&gt;"","Returned",IF(H102="","Open-ended",IF(INT(H102)&lt;TODAY(),"Overdue",IF(INT(H102)=TODAY(),"Due today","Out")))))</f>
      </c>
      <c r="B102" s="31"/>
      <c r="C102" s="37">
        <f>IF(B102="","",IF(ISNA(MATCH(B102,Equipment!$A$2:$A$501,0)),"Not in Equipment",IFERROR(INDEX(Equipment!$B$2:$B$501,MATCH(B102,Equipment!$A$2:$A$501,0))&amp;"","")))</f>
      </c>
      <c r="D102" s="37">
        <f>IF(B102="","",IFERROR(INDEX(Equipment!$C$2:$C$501,MATCH(B102,Equipment!$A$2:$A$501,0))&amp;"",""))</f>
      </c>
      <c r="E102" s="35"/>
      <c r="F102" s="30"/>
      <c r="G102" s="33"/>
      <c r="H102" s="32"/>
      <c r="I102" s="30"/>
      <c r="J102" s="35"/>
      <c r="K102" s="33"/>
      <c r="L102" s="39">
        <f>IF(OR(B102="",G102=""),"",INT(IF(K102="",NOW(),K102)-G102))</f>
      </c>
      <c r="M102" s="38">
        <f>IF(OR(E102="",J102=""),"",IFERROR(IF(MATCH(J102,{"new","good","worn","damaged"},0)&gt;MATCH(E102,{"new","good","worn","damaged"},0),"Worse","OK"),""))</f>
      </c>
      <c r="N102" s="36"/>
      <c r="O102" s="37">
        <f>IF(A102="Overdue",INT(H102)+ROW()/100000,"")</f>
      </c>
      <c r="P102" s="37">
        <f>IF(AND(B102&lt;&gt;"",K102=""),B102,"")</f>
      </c>
    </row>
    <row r="103">
      <c r="A103" s="38">
        <f>IF(B103="","",IF(K103&lt;&gt;"","Returned",IF(H103="","Open-ended",IF(INT(H103)&lt;TODAY(),"Overdue",IF(INT(H103)=TODAY(),"Due today","Out")))))</f>
      </c>
      <c r="B103" s="31"/>
      <c r="C103" s="37">
        <f>IF(B103="","",IF(ISNA(MATCH(B103,Equipment!$A$2:$A$501,0)),"Not in Equipment",IFERROR(INDEX(Equipment!$B$2:$B$501,MATCH(B103,Equipment!$A$2:$A$501,0))&amp;"","")))</f>
      </c>
      <c r="D103" s="37">
        <f>IF(B103="","",IFERROR(INDEX(Equipment!$C$2:$C$501,MATCH(B103,Equipment!$A$2:$A$501,0))&amp;"",""))</f>
      </c>
      <c r="E103" s="35"/>
      <c r="F103" s="30"/>
      <c r="G103" s="33"/>
      <c r="H103" s="32"/>
      <c r="I103" s="30"/>
      <c r="J103" s="35"/>
      <c r="K103" s="33"/>
      <c r="L103" s="39">
        <f>IF(OR(B103="",G103=""),"",INT(IF(K103="",NOW(),K103)-G103))</f>
      </c>
      <c r="M103" s="38">
        <f>IF(OR(E103="",J103=""),"",IFERROR(IF(MATCH(J103,{"new","good","worn","damaged"},0)&gt;MATCH(E103,{"new","good","worn","damaged"},0),"Worse","OK"),""))</f>
      </c>
      <c r="N103" s="36"/>
      <c r="O103" s="37">
        <f>IF(A103="Overdue",INT(H103)+ROW()/100000,"")</f>
      </c>
      <c r="P103" s="37">
        <f>IF(AND(B103&lt;&gt;"",K103=""),B103,"")</f>
      </c>
    </row>
    <row r="104">
      <c r="A104" s="38">
        <f>IF(B104="","",IF(K104&lt;&gt;"","Returned",IF(H104="","Open-ended",IF(INT(H104)&lt;TODAY(),"Overdue",IF(INT(H104)=TODAY(),"Due today","Out")))))</f>
      </c>
      <c r="B104" s="31"/>
      <c r="C104" s="37">
        <f>IF(B104="","",IF(ISNA(MATCH(B104,Equipment!$A$2:$A$501,0)),"Not in Equipment",IFERROR(INDEX(Equipment!$B$2:$B$501,MATCH(B104,Equipment!$A$2:$A$501,0))&amp;"","")))</f>
      </c>
      <c r="D104" s="37">
        <f>IF(B104="","",IFERROR(INDEX(Equipment!$C$2:$C$501,MATCH(B104,Equipment!$A$2:$A$501,0))&amp;"",""))</f>
      </c>
      <c r="E104" s="35"/>
      <c r="F104" s="30"/>
      <c r="G104" s="33"/>
      <c r="H104" s="32"/>
      <c r="I104" s="30"/>
      <c r="J104" s="35"/>
      <c r="K104" s="33"/>
      <c r="L104" s="39">
        <f>IF(OR(B104="",G104=""),"",INT(IF(K104="",NOW(),K104)-G104))</f>
      </c>
      <c r="M104" s="38">
        <f>IF(OR(E104="",J104=""),"",IFERROR(IF(MATCH(J104,{"new","good","worn","damaged"},0)&gt;MATCH(E104,{"new","good","worn","damaged"},0),"Worse","OK"),""))</f>
      </c>
      <c r="N104" s="36"/>
      <c r="O104" s="37">
        <f>IF(A104="Overdue",INT(H104)+ROW()/100000,"")</f>
      </c>
      <c r="P104" s="37">
        <f>IF(AND(B104&lt;&gt;"",K104=""),B104,"")</f>
      </c>
    </row>
    <row r="105">
      <c r="A105" s="38">
        <f>IF(B105="","",IF(K105&lt;&gt;"","Returned",IF(H105="","Open-ended",IF(INT(H105)&lt;TODAY(),"Overdue",IF(INT(H105)=TODAY(),"Due today","Out")))))</f>
      </c>
      <c r="B105" s="31"/>
      <c r="C105" s="37">
        <f>IF(B105="","",IF(ISNA(MATCH(B105,Equipment!$A$2:$A$501,0)),"Not in Equipment",IFERROR(INDEX(Equipment!$B$2:$B$501,MATCH(B105,Equipment!$A$2:$A$501,0))&amp;"","")))</f>
      </c>
      <c r="D105" s="37">
        <f>IF(B105="","",IFERROR(INDEX(Equipment!$C$2:$C$501,MATCH(B105,Equipment!$A$2:$A$501,0))&amp;"",""))</f>
      </c>
      <c r="E105" s="35"/>
      <c r="F105" s="30"/>
      <c r="G105" s="33"/>
      <c r="H105" s="32"/>
      <c r="I105" s="30"/>
      <c r="J105" s="35"/>
      <c r="K105" s="33"/>
      <c r="L105" s="39">
        <f>IF(OR(B105="",G105=""),"",INT(IF(K105="",NOW(),K105)-G105))</f>
      </c>
      <c r="M105" s="38">
        <f>IF(OR(E105="",J105=""),"",IFERROR(IF(MATCH(J105,{"new","good","worn","damaged"},0)&gt;MATCH(E105,{"new","good","worn","damaged"},0),"Worse","OK"),""))</f>
      </c>
      <c r="N105" s="36"/>
      <c r="O105" s="37">
        <f>IF(A105="Overdue",INT(H105)+ROW()/100000,"")</f>
      </c>
      <c r="P105" s="37">
        <f>IF(AND(B105&lt;&gt;"",K105=""),B105,"")</f>
      </c>
    </row>
    <row r="106">
      <c r="A106" s="38">
        <f>IF(B106="","",IF(K106&lt;&gt;"","Returned",IF(H106="","Open-ended",IF(INT(H106)&lt;TODAY(),"Overdue",IF(INT(H106)=TODAY(),"Due today","Out")))))</f>
      </c>
      <c r="B106" s="31"/>
      <c r="C106" s="37">
        <f>IF(B106="","",IF(ISNA(MATCH(B106,Equipment!$A$2:$A$501,0)),"Not in Equipment",IFERROR(INDEX(Equipment!$B$2:$B$501,MATCH(B106,Equipment!$A$2:$A$501,0))&amp;"","")))</f>
      </c>
      <c r="D106" s="37">
        <f>IF(B106="","",IFERROR(INDEX(Equipment!$C$2:$C$501,MATCH(B106,Equipment!$A$2:$A$501,0))&amp;"",""))</f>
      </c>
      <c r="E106" s="35"/>
      <c r="F106" s="30"/>
      <c r="G106" s="33"/>
      <c r="H106" s="32"/>
      <c r="I106" s="30"/>
      <c r="J106" s="35"/>
      <c r="K106" s="33"/>
      <c r="L106" s="39">
        <f>IF(OR(B106="",G106=""),"",INT(IF(K106="",NOW(),K106)-G106))</f>
      </c>
      <c r="M106" s="38">
        <f>IF(OR(E106="",J106=""),"",IFERROR(IF(MATCH(J106,{"new","good","worn","damaged"},0)&gt;MATCH(E106,{"new","good","worn","damaged"},0),"Worse","OK"),""))</f>
      </c>
      <c r="N106" s="36"/>
      <c r="O106" s="37">
        <f>IF(A106="Overdue",INT(H106)+ROW()/100000,"")</f>
      </c>
      <c r="P106" s="37">
        <f>IF(AND(B106&lt;&gt;"",K106=""),B106,"")</f>
      </c>
    </row>
    <row r="107">
      <c r="A107" s="38">
        <f>IF(B107="","",IF(K107&lt;&gt;"","Returned",IF(H107="","Open-ended",IF(INT(H107)&lt;TODAY(),"Overdue",IF(INT(H107)=TODAY(),"Due today","Out")))))</f>
      </c>
      <c r="B107" s="31"/>
      <c r="C107" s="37">
        <f>IF(B107="","",IF(ISNA(MATCH(B107,Equipment!$A$2:$A$501,0)),"Not in Equipment",IFERROR(INDEX(Equipment!$B$2:$B$501,MATCH(B107,Equipment!$A$2:$A$501,0))&amp;"","")))</f>
      </c>
      <c r="D107" s="37">
        <f>IF(B107="","",IFERROR(INDEX(Equipment!$C$2:$C$501,MATCH(B107,Equipment!$A$2:$A$501,0))&amp;"",""))</f>
      </c>
      <c r="E107" s="35"/>
      <c r="F107" s="30"/>
      <c r="G107" s="33"/>
      <c r="H107" s="32"/>
      <c r="I107" s="30"/>
      <c r="J107" s="35"/>
      <c r="K107" s="33"/>
      <c r="L107" s="39">
        <f>IF(OR(B107="",G107=""),"",INT(IF(K107="",NOW(),K107)-G107))</f>
      </c>
      <c r="M107" s="38">
        <f>IF(OR(E107="",J107=""),"",IFERROR(IF(MATCH(J107,{"new","good","worn","damaged"},0)&gt;MATCH(E107,{"new","good","worn","damaged"},0),"Worse","OK"),""))</f>
      </c>
      <c r="N107" s="36"/>
      <c r="O107" s="37">
        <f>IF(A107="Overdue",INT(H107)+ROW()/100000,"")</f>
      </c>
      <c r="P107" s="37">
        <f>IF(AND(B107&lt;&gt;"",K107=""),B107,"")</f>
      </c>
    </row>
    <row r="108">
      <c r="A108" s="38">
        <f>IF(B108="","",IF(K108&lt;&gt;"","Returned",IF(H108="","Open-ended",IF(INT(H108)&lt;TODAY(),"Overdue",IF(INT(H108)=TODAY(),"Due today","Out")))))</f>
      </c>
      <c r="B108" s="31"/>
      <c r="C108" s="37">
        <f>IF(B108="","",IF(ISNA(MATCH(B108,Equipment!$A$2:$A$501,0)),"Not in Equipment",IFERROR(INDEX(Equipment!$B$2:$B$501,MATCH(B108,Equipment!$A$2:$A$501,0))&amp;"","")))</f>
      </c>
      <c r="D108" s="37">
        <f>IF(B108="","",IFERROR(INDEX(Equipment!$C$2:$C$501,MATCH(B108,Equipment!$A$2:$A$501,0))&amp;"",""))</f>
      </c>
      <c r="E108" s="35"/>
      <c r="F108" s="30"/>
      <c r="G108" s="33"/>
      <c r="H108" s="32"/>
      <c r="I108" s="30"/>
      <c r="J108" s="35"/>
      <c r="K108" s="33"/>
      <c r="L108" s="39">
        <f>IF(OR(B108="",G108=""),"",INT(IF(K108="",NOW(),K108)-G108))</f>
      </c>
      <c r="M108" s="38">
        <f>IF(OR(E108="",J108=""),"",IFERROR(IF(MATCH(J108,{"new","good","worn","damaged"},0)&gt;MATCH(E108,{"new","good","worn","damaged"},0),"Worse","OK"),""))</f>
      </c>
      <c r="N108" s="36"/>
      <c r="O108" s="37">
        <f>IF(A108="Overdue",INT(H108)+ROW()/100000,"")</f>
      </c>
      <c r="P108" s="37">
        <f>IF(AND(B108&lt;&gt;"",K108=""),B108,"")</f>
      </c>
    </row>
    <row r="109">
      <c r="A109" s="38">
        <f>IF(B109="","",IF(K109&lt;&gt;"","Returned",IF(H109="","Open-ended",IF(INT(H109)&lt;TODAY(),"Overdue",IF(INT(H109)=TODAY(),"Due today","Out")))))</f>
      </c>
      <c r="B109" s="31"/>
      <c r="C109" s="37">
        <f>IF(B109="","",IF(ISNA(MATCH(B109,Equipment!$A$2:$A$501,0)),"Not in Equipment",IFERROR(INDEX(Equipment!$B$2:$B$501,MATCH(B109,Equipment!$A$2:$A$501,0))&amp;"","")))</f>
      </c>
      <c r="D109" s="37">
        <f>IF(B109="","",IFERROR(INDEX(Equipment!$C$2:$C$501,MATCH(B109,Equipment!$A$2:$A$501,0))&amp;"",""))</f>
      </c>
      <c r="E109" s="35"/>
      <c r="F109" s="30"/>
      <c r="G109" s="33"/>
      <c r="H109" s="32"/>
      <c r="I109" s="30"/>
      <c r="J109" s="35"/>
      <c r="K109" s="33"/>
      <c r="L109" s="39">
        <f>IF(OR(B109="",G109=""),"",INT(IF(K109="",NOW(),K109)-G109))</f>
      </c>
      <c r="M109" s="38">
        <f>IF(OR(E109="",J109=""),"",IFERROR(IF(MATCH(J109,{"new","good","worn","damaged"},0)&gt;MATCH(E109,{"new","good","worn","damaged"},0),"Worse","OK"),""))</f>
      </c>
      <c r="N109" s="36"/>
      <c r="O109" s="37">
        <f>IF(A109="Overdue",INT(H109)+ROW()/100000,"")</f>
      </c>
      <c r="P109" s="37">
        <f>IF(AND(B109&lt;&gt;"",K109=""),B109,"")</f>
      </c>
    </row>
    <row r="110">
      <c r="A110" s="38">
        <f>IF(B110="","",IF(K110&lt;&gt;"","Returned",IF(H110="","Open-ended",IF(INT(H110)&lt;TODAY(),"Overdue",IF(INT(H110)=TODAY(),"Due today","Out")))))</f>
      </c>
      <c r="B110" s="31"/>
      <c r="C110" s="37">
        <f>IF(B110="","",IF(ISNA(MATCH(B110,Equipment!$A$2:$A$501,0)),"Not in Equipment",IFERROR(INDEX(Equipment!$B$2:$B$501,MATCH(B110,Equipment!$A$2:$A$501,0))&amp;"","")))</f>
      </c>
      <c r="D110" s="37">
        <f>IF(B110="","",IFERROR(INDEX(Equipment!$C$2:$C$501,MATCH(B110,Equipment!$A$2:$A$501,0))&amp;"",""))</f>
      </c>
      <c r="E110" s="35"/>
      <c r="F110" s="30"/>
      <c r="G110" s="33"/>
      <c r="H110" s="32"/>
      <c r="I110" s="30"/>
      <c r="J110" s="35"/>
      <c r="K110" s="33"/>
      <c r="L110" s="39">
        <f>IF(OR(B110="",G110=""),"",INT(IF(K110="",NOW(),K110)-G110))</f>
      </c>
      <c r="M110" s="38">
        <f>IF(OR(E110="",J110=""),"",IFERROR(IF(MATCH(J110,{"new","good","worn","damaged"},0)&gt;MATCH(E110,{"new","good","worn","damaged"},0),"Worse","OK"),""))</f>
      </c>
      <c r="N110" s="36"/>
      <c r="O110" s="37">
        <f>IF(A110="Overdue",INT(H110)+ROW()/100000,"")</f>
      </c>
      <c r="P110" s="37">
        <f>IF(AND(B110&lt;&gt;"",K110=""),B110,"")</f>
      </c>
    </row>
    <row r="111">
      <c r="A111" s="38">
        <f>IF(B111="","",IF(K111&lt;&gt;"","Returned",IF(H111="","Open-ended",IF(INT(H111)&lt;TODAY(),"Overdue",IF(INT(H111)=TODAY(),"Due today","Out")))))</f>
      </c>
      <c r="B111" s="31"/>
      <c r="C111" s="37">
        <f>IF(B111="","",IF(ISNA(MATCH(B111,Equipment!$A$2:$A$501,0)),"Not in Equipment",IFERROR(INDEX(Equipment!$B$2:$B$501,MATCH(B111,Equipment!$A$2:$A$501,0))&amp;"","")))</f>
      </c>
      <c r="D111" s="37">
        <f>IF(B111="","",IFERROR(INDEX(Equipment!$C$2:$C$501,MATCH(B111,Equipment!$A$2:$A$501,0))&amp;"",""))</f>
      </c>
      <c r="E111" s="35"/>
      <c r="F111" s="30"/>
      <c r="G111" s="33"/>
      <c r="H111" s="32"/>
      <c r="I111" s="30"/>
      <c r="J111" s="35"/>
      <c r="K111" s="33"/>
      <c r="L111" s="39">
        <f>IF(OR(B111="",G111=""),"",INT(IF(K111="",NOW(),K111)-G111))</f>
      </c>
      <c r="M111" s="38">
        <f>IF(OR(E111="",J111=""),"",IFERROR(IF(MATCH(J111,{"new","good","worn","damaged"},0)&gt;MATCH(E111,{"new","good","worn","damaged"},0),"Worse","OK"),""))</f>
      </c>
      <c r="N111" s="36"/>
      <c r="O111" s="37">
        <f>IF(A111="Overdue",INT(H111)+ROW()/100000,"")</f>
      </c>
      <c r="P111" s="37">
        <f>IF(AND(B111&lt;&gt;"",K111=""),B111,"")</f>
      </c>
    </row>
    <row r="112">
      <c r="A112" s="38">
        <f>IF(B112="","",IF(K112&lt;&gt;"","Returned",IF(H112="","Open-ended",IF(INT(H112)&lt;TODAY(),"Overdue",IF(INT(H112)=TODAY(),"Due today","Out")))))</f>
      </c>
      <c r="B112" s="31"/>
      <c r="C112" s="37">
        <f>IF(B112="","",IF(ISNA(MATCH(B112,Equipment!$A$2:$A$501,0)),"Not in Equipment",IFERROR(INDEX(Equipment!$B$2:$B$501,MATCH(B112,Equipment!$A$2:$A$501,0))&amp;"","")))</f>
      </c>
      <c r="D112" s="37">
        <f>IF(B112="","",IFERROR(INDEX(Equipment!$C$2:$C$501,MATCH(B112,Equipment!$A$2:$A$501,0))&amp;"",""))</f>
      </c>
      <c r="E112" s="35"/>
      <c r="F112" s="30"/>
      <c r="G112" s="33"/>
      <c r="H112" s="32"/>
      <c r="I112" s="30"/>
      <c r="J112" s="35"/>
      <c r="K112" s="33"/>
      <c r="L112" s="39">
        <f>IF(OR(B112="",G112=""),"",INT(IF(K112="",NOW(),K112)-G112))</f>
      </c>
      <c r="M112" s="38">
        <f>IF(OR(E112="",J112=""),"",IFERROR(IF(MATCH(J112,{"new","good","worn","damaged"},0)&gt;MATCH(E112,{"new","good","worn","damaged"},0),"Worse","OK"),""))</f>
      </c>
      <c r="N112" s="36"/>
      <c r="O112" s="37">
        <f>IF(A112="Overdue",INT(H112)+ROW()/100000,"")</f>
      </c>
      <c r="P112" s="37">
        <f>IF(AND(B112&lt;&gt;"",K112=""),B112,"")</f>
      </c>
    </row>
    <row r="113">
      <c r="A113" s="38">
        <f>IF(B113="","",IF(K113&lt;&gt;"","Returned",IF(H113="","Open-ended",IF(INT(H113)&lt;TODAY(),"Overdue",IF(INT(H113)=TODAY(),"Due today","Out")))))</f>
      </c>
      <c r="B113" s="31"/>
      <c r="C113" s="37">
        <f>IF(B113="","",IF(ISNA(MATCH(B113,Equipment!$A$2:$A$501,0)),"Not in Equipment",IFERROR(INDEX(Equipment!$B$2:$B$501,MATCH(B113,Equipment!$A$2:$A$501,0))&amp;"","")))</f>
      </c>
      <c r="D113" s="37">
        <f>IF(B113="","",IFERROR(INDEX(Equipment!$C$2:$C$501,MATCH(B113,Equipment!$A$2:$A$501,0))&amp;"",""))</f>
      </c>
      <c r="E113" s="35"/>
      <c r="F113" s="30"/>
      <c r="G113" s="33"/>
      <c r="H113" s="32"/>
      <c r="I113" s="30"/>
      <c r="J113" s="35"/>
      <c r="K113" s="33"/>
      <c r="L113" s="39">
        <f>IF(OR(B113="",G113=""),"",INT(IF(K113="",NOW(),K113)-G113))</f>
      </c>
      <c r="M113" s="38">
        <f>IF(OR(E113="",J113=""),"",IFERROR(IF(MATCH(J113,{"new","good","worn","damaged"},0)&gt;MATCH(E113,{"new","good","worn","damaged"},0),"Worse","OK"),""))</f>
      </c>
      <c r="N113" s="36"/>
      <c r="O113" s="37">
        <f>IF(A113="Overdue",INT(H113)+ROW()/100000,"")</f>
      </c>
      <c r="P113" s="37">
        <f>IF(AND(B113&lt;&gt;"",K113=""),B113,"")</f>
      </c>
    </row>
    <row r="114">
      <c r="A114" s="38">
        <f>IF(B114="","",IF(K114&lt;&gt;"","Returned",IF(H114="","Open-ended",IF(INT(H114)&lt;TODAY(),"Overdue",IF(INT(H114)=TODAY(),"Due today","Out")))))</f>
      </c>
      <c r="B114" s="31"/>
      <c r="C114" s="37">
        <f>IF(B114="","",IF(ISNA(MATCH(B114,Equipment!$A$2:$A$501,0)),"Not in Equipment",IFERROR(INDEX(Equipment!$B$2:$B$501,MATCH(B114,Equipment!$A$2:$A$501,0))&amp;"","")))</f>
      </c>
      <c r="D114" s="37">
        <f>IF(B114="","",IFERROR(INDEX(Equipment!$C$2:$C$501,MATCH(B114,Equipment!$A$2:$A$501,0))&amp;"",""))</f>
      </c>
      <c r="E114" s="35"/>
      <c r="F114" s="30"/>
      <c r="G114" s="33"/>
      <c r="H114" s="32"/>
      <c r="I114" s="30"/>
      <c r="J114" s="35"/>
      <c r="K114" s="33"/>
      <c r="L114" s="39">
        <f>IF(OR(B114="",G114=""),"",INT(IF(K114="",NOW(),K114)-G114))</f>
      </c>
      <c r="M114" s="38">
        <f>IF(OR(E114="",J114=""),"",IFERROR(IF(MATCH(J114,{"new","good","worn","damaged"},0)&gt;MATCH(E114,{"new","good","worn","damaged"},0),"Worse","OK"),""))</f>
      </c>
      <c r="N114" s="36"/>
      <c r="O114" s="37">
        <f>IF(A114="Overdue",INT(H114)+ROW()/100000,"")</f>
      </c>
      <c r="P114" s="37">
        <f>IF(AND(B114&lt;&gt;"",K114=""),B114,"")</f>
      </c>
    </row>
    <row r="115">
      <c r="A115" s="38">
        <f>IF(B115="","",IF(K115&lt;&gt;"","Returned",IF(H115="","Open-ended",IF(INT(H115)&lt;TODAY(),"Overdue",IF(INT(H115)=TODAY(),"Due today","Out")))))</f>
      </c>
      <c r="B115" s="31"/>
      <c r="C115" s="37">
        <f>IF(B115="","",IF(ISNA(MATCH(B115,Equipment!$A$2:$A$501,0)),"Not in Equipment",IFERROR(INDEX(Equipment!$B$2:$B$501,MATCH(B115,Equipment!$A$2:$A$501,0))&amp;"","")))</f>
      </c>
      <c r="D115" s="37">
        <f>IF(B115="","",IFERROR(INDEX(Equipment!$C$2:$C$501,MATCH(B115,Equipment!$A$2:$A$501,0))&amp;"",""))</f>
      </c>
      <c r="E115" s="35"/>
      <c r="F115" s="30"/>
      <c r="G115" s="33"/>
      <c r="H115" s="32"/>
      <c r="I115" s="30"/>
      <c r="J115" s="35"/>
      <c r="K115" s="33"/>
      <c r="L115" s="39">
        <f>IF(OR(B115="",G115=""),"",INT(IF(K115="",NOW(),K115)-G115))</f>
      </c>
      <c r="M115" s="38">
        <f>IF(OR(E115="",J115=""),"",IFERROR(IF(MATCH(J115,{"new","good","worn","damaged"},0)&gt;MATCH(E115,{"new","good","worn","damaged"},0),"Worse","OK"),""))</f>
      </c>
      <c r="N115" s="36"/>
      <c r="O115" s="37">
        <f>IF(A115="Overdue",INT(H115)+ROW()/100000,"")</f>
      </c>
      <c r="P115" s="37">
        <f>IF(AND(B115&lt;&gt;"",K115=""),B115,"")</f>
      </c>
    </row>
    <row r="116">
      <c r="A116" s="38">
        <f>IF(B116="","",IF(K116&lt;&gt;"","Returned",IF(H116="","Open-ended",IF(INT(H116)&lt;TODAY(),"Overdue",IF(INT(H116)=TODAY(),"Due today","Out")))))</f>
      </c>
      <c r="B116" s="31"/>
      <c r="C116" s="37">
        <f>IF(B116="","",IF(ISNA(MATCH(B116,Equipment!$A$2:$A$501,0)),"Not in Equipment",IFERROR(INDEX(Equipment!$B$2:$B$501,MATCH(B116,Equipment!$A$2:$A$501,0))&amp;"","")))</f>
      </c>
      <c r="D116" s="37">
        <f>IF(B116="","",IFERROR(INDEX(Equipment!$C$2:$C$501,MATCH(B116,Equipment!$A$2:$A$501,0))&amp;"",""))</f>
      </c>
      <c r="E116" s="35"/>
      <c r="F116" s="30"/>
      <c r="G116" s="33"/>
      <c r="H116" s="32"/>
      <c r="I116" s="30"/>
      <c r="J116" s="35"/>
      <c r="K116" s="33"/>
      <c r="L116" s="39">
        <f>IF(OR(B116="",G116=""),"",INT(IF(K116="",NOW(),K116)-G116))</f>
      </c>
      <c r="M116" s="38">
        <f>IF(OR(E116="",J116=""),"",IFERROR(IF(MATCH(J116,{"new","good","worn","damaged"},0)&gt;MATCH(E116,{"new","good","worn","damaged"},0),"Worse","OK"),""))</f>
      </c>
      <c r="N116" s="36"/>
      <c r="O116" s="37">
        <f>IF(A116="Overdue",INT(H116)+ROW()/100000,"")</f>
      </c>
      <c r="P116" s="37">
        <f>IF(AND(B116&lt;&gt;"",K116=""),B116,"")</f>
      </c>
    </row>
    <row r="117">
      <c r="A117" s="38">
        <f>IF(B117="","",IF(K117&lt;&gt;"","Returned",IF(H117="","Open-ended",IF(INT(H117)&lt;TODAY(),"Overdue",IF(INT(H117)=TODAY(),"Due today","Out")))))</f>
      </c>
      <c r="B117" s="31"/>
      <c r="C117" s="37">
        <f>IF(B117="","",IF(ISNA(MATCH(B117,Equipment!$A$2:$A$501,0)),"Not in Equipment",IFERROR(INDEX(Equipment!$B$2:$B$501,MATCH(B117,Equipment!$A$2:$A$501,0))&amp;"","")))</f>
      </c>
      <c r="D117" s="37">
        <f>IF(B117="","",IFERROR(INDEX(Equipment!$C$2:$C$501,MATCH(B117,Equipment!$A$2:$A$501,0))&amp;"",""))</f>
      </c>
      <c r="E117" s="35"/>
      <c r="F117" s="30"/>
      <c r="G117" s="33"/>
      <c r="H117" s="32"/>
      <c r="I117" s="30"/>
      <c r="J117" s="35"/>
      <c r="K117" s="33"/>
      <c r="L117" s="39">
        <f>IF(OR(B117="",G117=""),"",INT(IF(K117="",NOW(),K117)-G117))</f>
      </c>
      <c r="M117" s="38">
        <f>IF(OR(E117="",J117=""),"",IFERROR(IF(MATCH(J117,{"new","good","worn","damaged"},0)&gt;MATCH(E117,{"new","good","worn","damaged"},0),"Worse","OK"),""))</f>
      </c>
      <c r="N117" s="36"/>
      <c r="O117" s="37">
        <f>IF(A117="Overdue",INT(H117)+ROW()/100000,"")</f>
      </c>
      <c r="P117" s="37">
        <f>IF(AND(B117&lt;&gt;"",K117=""),B117,"")</f>
      </c>
    </row>
    <row r="118">
      <c r="A118" s="38">
        <f>IF(B118="","",IF(K118&lt;&gt;"","Returned",IF(H118="","Open-ended",IF(INT(H118)&lt;TODAY(),"Overdue",IF(INT(H118)=TODAY(),"Due today","Out")))))</f>
      </c>
      <c r="B118" s="31"/>
      <c r="C118" s="37">
        <f>IF(B118="","",IF(ISNA(MATCH(B118,Equipment!$A$2:$A$501,0)),"Not in Equipment",IFERROR(INDEX(Equipment!$B$2:$B$501,MATCH(B118,Equipment!$A$2:$A$501,0))&amp;"","")))</f>
      </c>
      <c r="D118" s="37">
        <f>IF(B118="","",IFERROR(INDEX(Equipment!$C$2:$C$501,MATCH(B118,Equipment!$A$2:$A$501,0))&amp;"",""))</f>
      </c>
      <c r="E118" s="35"/>
      <c r="F118" s="30"/>
      <c r="G118" s="33"/>
      <c r="H118" s="32"/>
      <c r="I118" s="30"/>
      <c r="J118" s="35"/>
      <c r="K118" s="33"/>
      <c r="L118" s="39">
        <f>IF(OR(B118="",G118=""),"",INT(IF(K118="",NOW(),K118)-G118))</f>
      </c>
      <c r="M118" s="38">
        <f>IF(OR(E118="",J118=""),"",IFERROR(IF(MATCH(J118,{"new","good","worn","damaged"},0)&gt;MATCH(E118,{"new","good","worn","damaged"},0),"Worse","OK"),""))</f>
      </c>
      <c r="N118" s="36"/>
      <c r="O118" s="37">
        <f>IF(A118="Overdue",INT(H118)+ROW()/100000,"")</f>
      </c>
      <c r="P118" s="37">
        <f>IF(AND(B118&lt;&gt;"",K118=""),B118,"")</f>
      </c>
    </row>
    <row r="119">
      <c r="A119" s="38">
        <f>IF(B119="","",IF(K119&lt;&gt;"","Returned",IF(H119="","Open-ended",IF(INT(H119)&lt;TODAY(),"Overdue",IF(INT(H119)=TODAY(),"Due today","Out")))))</f>
      </c>
      <c r="B119" s="31"/>
      <c r="C119" s="37">
        <f>IF(B119="","",IF(ISNA(MATCH(B119,Equipment!$A$2:$A$501,0)),"Not in Equipment",IFERROR(INDEX(Equipment!$B$2:$B$501,MATCH(B119,Equipment!$A$2:$A$501,0))&amp;"","")))</f>
      </c>
      <c r="D119" s="37">
        <f>IF(B119="","",IFERROR(INDEX(Equipment!$C$2:$C$501,MATCH(B119,Equipment!$A$2:$A$501,0))&amp;"",""))</f>
      </c>
      <c r="E119" s="35"/>
      <c r="F119" s="30"/>
      <c r="G119" s="33"/>
      <c r="H119" s="32"/>
      <c r="I119" s="30"/>
      <c r="J119" s="35"/>
      <c r="K119" s="33"/>
      <c r="L119" s="39">
        <f>IF(OR(B119="",G119=""),"",INT(IF(K119="",NOW(),K119)-G119))</f>
      </c>
      <c r="M119" s="38">
        <f>IF(OR(E119="",J119=""),"",IFERROR(IF(MATCH(J119,{"new","good","worn","damaged"},0)&gt;MATCH(E119,{"new","good","worn","damaged"},0),"Worse","OK"),""))</f>
      </c>
      <c r="N119" s="36"/>
      <c r="O119" s="37">
        <f>IF(A119="Overdue",INT(H119)+ROW()/100000,"")</f>
      </c>
      <c r="P119" s="37">
        <f>IF(AND(B119&lt;&gt;"",K119=""),B119,"")</f>
      </c>
    </row>
    <row r="120">
      <c r="A120" s="38">
        <f>IF(B120="","",IF(K120&lt;&gt;"","Returned",IF(H120="","Open-ended",IF(INT(H120)&lt;TODAY(),"Overdue",IF(INT(H120)=TODAY(),"Due today","Out")))))</f>
      </c>
      <c r="B120" s="31"/>
      <c r="C120" s="37">
        <f>IF(B120="","",IF(ISNA(MATCH(B120,Equipment!$A$2:$A$501,0)),"Not in Equipment",IFERROR(INDEX(Equipment!$B$2:$B$501,MATCH(B120,Equipment!$A$2:$A$501,0))&amp;"","")))</f>
      </c>
      <c r="D120" s="37">
        <f>IF(B120="","",IFERROR(INDEX(Equipment!$C$2:$C$501,MATCH(B120,Equipment!$A$2:$A$501,0))&amp;"",""))</f>
      </c>
      <c r="E120" s="35"/>
      <c r="F120" s="30"/>
      <c r="G120" s="33"/>
      <c r="H120" s="32"/>
      <c r="I120" s="30"/>
      <c r="J120" s="35"/>
      <c r="K120" s="33"/>
      <c r="L120" s="39">
        <f>IF(OR(B120="",G120=""),"",INT(IF(K120="",NOW(),K120)-G120))</f>
      </c>
      <c r="M120" s="38">
        <f>IF(OR(E120="",J120=""),"",IFERROR(IF(MATCH(J120,{"new","good","worn","damaged"},0)&gt;MATCH(E120,{"new","good","worn","damaged"},0),"Worse","OK"),""))</f>
      </c>
      <c r="N120" s="36"/>
      <c r="O120" s="37">
        <f>IF(A120="Overdue",INT(H120)+ROW()/100000,"")</f>
      </c>
      <c r="P120" s="37">
        <f>IF(AND(B120&lt;&gt;"",K120=""),B120,"")</f>
      </c>
    </row>
    <row r="121">
      <c r="A121" s="38">
        <f>IF(B121="","",IF(K121&lt;&gt;"","Returned",IF(H121="","Open-ended",IF(INT(H121)&lt;TODAY(),"Overdue",IF(INT(H121)=TODAY(),"Due today","Out")))))</f>
      </c>
      <c r="B121" s="31"/>
      <c r="C121" s="37">
        <f>IF(B121="","",IF(ISNA(MATCH(B121,Equipment!$A$2:$A$501,0)),"Not in Equipment",IFERROR(INDEX(Equipment!$B$2:$B$501,MATCH(B121,Equipment!$A$2:$A$501,0))&amp;"","")))</f>
      </c>
      <c r="D121" s="37">
        <f>IF(B121="","",IFERROR(INDEX(Equipment!$C$2:$C$501,MATCH(B121,Equipment!$A$2:$A$501,0))&amp;"",""))</f>
      </c>
      <c r="E121" s="35"/>
      <c r="F121" s="30"/>
      <c r="G121" s="33"/>
      <c r="H121" s="32"/>
      <c r="I121" s="30"/>
      <c r="J121" s="35"/>
      <c r="K121" s="33"/>
      <c r="L121" s="39">
        <f>IF(OR(B121="",G121=""),"",INT(IF(K121="",NOW(),K121)-G121))</f>
      </c>
      <c r="M121" s="38">
        <f>IF(OR(E121="",J121=""),"",IFERROR(IF(MATCH(J121,{"new","good","worn","damaged"},0)&gt;MATCH(E121,{"new","good","worn","damaged"},0),"Worse","OK"),""))</f>
      </c>
      <c r="N121" s="36"/>
      <c r="O121" s="37">
        <f>IF(A121="Overdue",INT(H121)+ROW()/100000,"")</f>
      </c>
      <c r="P121" s="37">
        <f>IF(AND(B121&lt;&gt;"",K121=""),B121,"")</f>
      </c>
    </row>
    <row r="122">
      <c r="A122" s="38">
        <f>IF(B122="","",IF(K122&lt;&gt;"","Returned",IF(H122="","Open-ended",IF(INT(H122)&lt;TODAY(),"Overdue",IF(INT(H122)=TODAY(),"Due today","Out")))))</f>
      </c>
      <c r="B122" s="31"/>
      <c r="C122" s="37">
        <f>IF(B122="","",IF(ISNA(MATCH(B122,Equipment!$A$2:$A$501,0)),"Not in Equipment",IFERROR(INDEX(Equipment!$B$2:$B$501,MATCH(B122,Equipment!$A$2:$A$501,0))&amp;"","")))</f>
      </c>
      <c r="D122" s="37">
        <f>IF(B122="","",IFERROR(INDEX(Equipment!$C$2:$C$501,MATCH(B122,Equipment!$A$2:$A$501,0))&amp;"",""))</f>
      </c>
      <c r="E122" s="35"/>
      <c r="F122" s="30"/>
      <c r="G122" s="33"/>
      <c r="H122" s="32"/>
      <c r="I122" s="30"/>
      <c r="J122" s="35"/>
      <c r="K122" s="33"/>
      <c r="L122" s="39">
        <f>IF(OR(B122="",G122=""),"",INT(IF(K122="",NOW(),K122)-G122))</f>
      </c>
      <c r="M122" s="38">
        <f>IF(OR(E122="",J122=""),"",IFERROR(IF(MATCH(J122,{"new","good","worn","damaged"},0)&gt;MATCH(E122,{"new","good","worn","damaged"},0),"Worse","OK"),""))</f>
      </c>
      <c r="N122" s="36"/>
      <c r="O122" s="37">
        <f>IF(A122="Overdue",INT(H122)+ROW()/100000,"")</f>
      </c>
      <c r="P122" s="37">
        <f>IF(AND(B122&lt;&gt;"",K122=""),B122,"")</f>
      </c>
    </row>
    <row r="123">
      <c r="A123" s="38">
        <f>IF(B123="","",IF(K123&lt;&gt;"","Returned",IF(H123="","Open-ended",IF(INT(H123)&lt;TODAY(),"Overdue",IF(INT(H123)=TODAY(),"Due today","Out")))))</f>
      </c>
      <c r="B123" s="31"/>
      <c r="C123" s="37">
        <f>IF(B123="","",IF(ISNA(MATCH(B123,Equipment!$A$2:$A$501,0)),"Not in Equipment",IFERROR(INDEX(Equipment!$B$2:$B$501,MATCH(B123,Equipment!$A$2:$A$501,0))&amp;"","")))</f>
      </c>
      <c r="D123" s="37">
        <f>IF(B123="","",IFERROR(INDEX(Equipment!$C$2:$C$501,MATCH(B123,Equipment!$A$2:$A$501,0))&amp;"",""))</f>
      </c>
      <c r="E123" s="35"/>
      <c r="F123" s="30"/>
      <c r="G123" s="33"/>
      <c r="H123" s="32"/>
      <c r="I123" s="30"/>
      <c r="J123" s="35"/>
      <c r="K123" s="33"/>
      <c r="L123" s="39">
        <f>IF(OR(B123="",G123=""),"",INT(IF(K123="",NOW(),K123)-G123))</f>
      </c>
      <c r="M123" s="38">
        <f>IF(OR(E123="",J123=""),"",IFERROR(IF(MATCH(J123,{"new","good","worn","damaged"},0)&gt;MATCH(E123,{"new","good","worn","damaged"},0),"Worse","OK"),""))</f>
      </c>
      <c r="N123" s="36"/>
      <c r="O123" s="37">
        <f>IF(A123="Overdue",INT(H123)+ROW()/100000,"")</f>
      </c>
      <c r="P123" s="37">
        <f>IF(AND(B123&lt;&gt;"",K123=""),B123,"")</f>
      </c>
    </row>
    <row r="124">
      <c r="A124" s="38">
        <f>IF(B124="","",IF(K124&lt;&gt;"","Returned",IF(H124="","Open-ended",IF(INT(H124)&lt;TODAY(),"Overdue",IF(INT(H124)=TODAY(),"Due today","Out")))))</f>
      </c>
      <c r="B124" s="31"/>
      <c r="C124" s="37">
        <f>IF(B124="","",IF(ISNA(MATCH(B124,Equipment!$A$2:$A$501,0)),"Not in Equipment",IFERROR(INDEX(Equipment!$B$2:$B$501,MATCH(B124,Equipment!$A$2:$A$501,0))&amp;"","")))</f>
      </c>
      <c r="D124" s="37">
        <f>IF(B124="","",IFERROR(INDEX(Equipment!$C$2:$C$501,MATCH(B124,Equipment!$A$2:$A$501,0))&amp;"",""))</f>
      </c>
      <c r="E124" s="35"/>
      <c r="F124" s="30"/>
      <c r="G124" s="33"/>
      <c r="H124" s="32"/>
      <c r="I124" s="30"/>
      <c r="J124" s="35"/>
      <c r="K124" s="33"/>
      <c r="L124" s="39">
        <f>IF(OR(B124="",G124=""),"",INT(IF(K124="",NOW(),K124)-G124))</f>
      </c>
      <c r="M124" s="38">
        <f>IF(OR(E124="",J124=""),"",IFERROR(IF(MATCH(J124,{"new","good","worn","damaged"},0)&gt;MATCH(E124,{"new","good","worn","damaged"},0),"Worse","OK"),""))</f>
      </c>
      <c r="N124" s="36"/>
      <c r="O124" s="37">
        <f>IF(A124="Overdue",INT(H124)+ROW()/100000,"")</f>
      </c>
      <c r="P124" s="37">
        <f>IF(AND(B124&lt;&gt;"",K124=""),B124,"")</f>
      </c>
    </row>
    <row r="125">
      <c r="A125" s="38">
        <f>IF(B125="","",IF(K125&lt;&gt;"","Returned",IF(H125="","Open-ended",IF(INT(H125)&lt;TODAY(),"Overdue",IF(INT(H125)=TODAY(),"Due today","Out")))))</f>
      </c>
      <c r="B125" s="31"/>
      <c r="C125" s="37">
        <f>IF(B125="","",IF(ISNA(MATCH(B125,Equipment!$A$2:$A$501,0)),"Not in Equipment",IFERROR(INDEX(Equipment!$B$2:$B$501,MATCH(B125,Equipment!$A$2:$A$501,0))&amp;"","")))</f>
      </c>
      <c r="D125" s="37">
        <f>IF(B125="","",IFERROR(INDEX(Equipment!$C$2:$C$501,MATCH(B125,Equipment!$A$2:$A$501,0))&amp;"",""))</f>
      </c>
      <c r="E125" s="35"/>
      <c r="F125" s="30"/>
      <c r="G125" s="33"/>
      <c r="H125" s="32"/>
      <c r="I125" s="30"/>
      <c r="J125" s="35"/>
      <c r="K125" s="33"/>
      <c r="L125" s="39">
        <f>IF(OR(B125="",G125=""),"",INT(IF(K125="",NOW(),K125)-G125))</f>
      </c>
      <c r="M125" s="38">
        <f>IF(OR(E125="",J125=""),"",IFERROR(IF(MATCH(J125,{"new","good","worn","damaged"},0)&gt;MATCH(E125,{"new","good","worn","damaged"},0),"Worse","OK"),""))</f>
      </c>
      <c r="N125" s="36"/>
      <c r="O125" s="37">
        <f>IF(A125="Overdue",INT(H125)+ROW()/100000,"")</f>
      </c>
      <c r="P125" s="37">
        <f>IF(AND(B125&lt;&gt;"",K125=""),B125,"")</f>
      </c>
    </row>
    <row r="126">
      <c r="A126" s="38">
        <f>IF(B126="","",IF(K126&lt;&gt;"","Returned",IF(H126="","Open-ended",IF(INT(H126)&lt;TODAY(),"Overdue",IF(INT(H126)=TODAY(),"Due today","Out")))))</f>
      </c>
      <c r="B126" s="31"/>
      <c r="C126" s="37">
        <f>IF(B126="","",IF(ISNA(MATCH(B126,Equipment!$A$2:$A$501,0)),"Not in Equipment",IFERROR(INDEX(Equipment!$B$2:$B$501,MATCH(B126,Equipment!$A$2:$A$501,0))&amp;"","")))</f>
      </c>
      <c r="D126" s="37">
        <f>IF(B126="","",IFERROR(INDEX(Equipment!$C$2:$C$501,MATCH(B126,Equipment!$A$2:$A$501,0))&amp;"",""))</f>
      </c>
      <c r="E126" s="35"/>
      <c r="F126" s="30"/>
      <c r="G126" s="33"/>
      <c r="H126" s="32"/>
      <c r="I126" s="30"/>
      <c r="J126" s="35"/>
      <c r="K126" s="33"/>
      <c r="L126" s="39">
        <f>IF(OR(B126="",G126=""),"",INT(IF(K126="",NOW(),K126)-G126))</f>
      </c>
      <c r="M126" s="38">
        <f>IF(OR(E126="",J126=""),"",IFERROR(IF(MATCH(J126,{"new","good","worn","damaged"},0)&gt;MATCH(E126,{"new","good","worn","damaged"},0),"Worse","OK"),""))</f>
      </c>
      <c r="N126" s="36"/>
      <c r="O126" s="37">
        <f>IF(A126="Overdue",INT(H126)+ROW()/100000,"")</f>
      </c>
      <c r="P126" s="37">
        <f>IF(AND(B126&lt;&gt;"",K126=""),B126,"")</f>
      </c>
    </row>
    <row r="127">
      <c r="A127" s="38">
        <f>IF(B127="","",IF(K127&lt;&gt;"","Returned",IF(H127="","Open-ended",IF(INT(H127)&lt;TODAY(),"Overdue",IF(INT(H127)=TODAY(),"Due today","Out")))))</f>
      </c>
      <c r="B127" s="31"/>
      <c r="C127" s="37">
        <f>IF(B127="","",IF(ISNA(MATCH(B127,Equipment!$A$2:$A$501,0)),"Not in Equipment",IFERROR(INDEX(Equipment!$B$2:$B$501,MATCH(B127,Equipment!$A$2:$A$501,0))&amp;"","")))</f>
      </c>
      <c r="D127" s="37">
        <f>IF(B127="","",IFERROR(INDEX(Equipment!$C$2:$C$501,MATCH(B127,Equipment!$A$2:$A$501,0))&amp;"",""))</f>
      </c>
      <c r="E127" s="35"/>
      <c r="F127" s="30"/>
      <c r="G127" s="33"/>
      <c r="H127" s="32"/>
      <c r="I127" s="30"/>
      <c r="J127" s="35"/>
      <c r="K127" s="33"/>
      <c r="L127" s="39">
        <f>IF(OR(B127="",G127=""),"",INT(IF(K127="",NOW(),K127)-G127))</f>
      </c>
      <c r="M127" s="38">
        <f>IF(OR(E127="",J127=""),"",IFERROR(IF(MATCH(J127,{"new","good","worn","damaged"},0)&gt;MATCH(E127,{"new","good","worn","damaged"},0),"Worse","OK"),""))</f>
      </c>
      <c r="N127" s="36"/>
      <c r="O127" s="37">
        <f>IF(A127="Overdue",INT(H127)+ROW()/100000,"")</f>
      </c>
      <c r="P127" s="37">
        <f>IF(AND(B127&lt;&gt;"",K127=""),B127,"")</f>
      </c>
    </row>
    <row r="128">
      <c r="A128" s="38">
        <f>IF(B128="","",IF(K128&lt;&gt;"","Returned",IF(H128="","Open-ended",IF(INT(H128)&lt;TODAY(),"Overdue",IF(INT(H128)=TODAY(),"Due today","Out")))))</f>
      </c>
      <c r="B128" s="31"/>
      <c r="C128" s="37">
        <f>IF(B128="","",IF(ISNA(MATCH(B128,Equipment!$A$2:$A$501,0)),"Not in Equipment",IFERROR(INDEX(Equipment!$B$2:$B$501,MATCH(B128,Equipment!$A$2:$A$501,0))&amp;"","")))</f>
      </c>
      <c r="D128" s="37">
        <f>IF(B128="","",IFERROR(INDEX(Equipment!$C$2:$C$501,MATCH(B128,Equipment!$A$2:$A$501,0))&amp;"",""))</f>
      </c>
      <c r="E128" s="35"/>
      <c r="F128" s="30"/>
      <c r="G128" s="33"/>
      <c r="H128" s="32"/>
      <c r="I128" s="30"/>
      <c r="J128" s="35"/>
      <c r="K128" s="33"/>
      <c r="L128" s="39">
        <f>IF(OR(B128="",G128=""),"",INT(IF(K128="",NOW(),K128)-G128))</f>
      </c>
      <c r="M128" s="38">
        <f>IF(OR(E128="",J128=""),"",IFERROR(IF(MATCH(J128,{"new","good","worn","damaged"},0)&gt;MATCH(E128,{"new","good","worn","damaged"},0),"Worse","OK"),""))</f>
      </c>
      <c r="N128" s="36"/>
      <c r="O128" s="37">
        <f>IF(A128="Overdue",INT(H128)+ROW()/100000,"")</f>
      </c>
      <c r="P128" s="37">
        <f>IF(AND(B128&lt;&gt;"",K128=""),B128,"")</f>
      </c>
    </row>
    <row r="129">
      <c r="A129" s="38">
        <f>IF(B129="","",IF(K129&lt;&gt;"","Returned",IF(H129="","Open-ended",IF(INT(H129)&lt;TODAY(),"Overdue",IF(INT(H129)=TODAY(),"Due today","Out")))))</f>
      </c>
      <c r="B129" s="31"/>
      <c r="C129" s="37">
        <f>IF(B129="","",IF(ISNA(MATCH(B129,Equipment!$A$2:$A$501,0)),"Not in Equipment",IFERROR(INDEX(Equipment!$B$2:$B$501,MATCH(B129,Equipment!$A$2:$A$501,0))&amp;"","")))</f>
      </c>
      <c r="D129" s="37">
        <f>IF(B129="","",IFERROR(INDEX(Equipment!$C$2:$C$501,MATCH(B129,Equipment!$A$2:$A$501,0))&amp;"",""))</f>
      </c>
      <c r="E129" s="35"/>
      <c r="F129" s="30"/>
      <c r="G129" s="33"/>
      <c r="H129" s="32"/>
      <c r="I129" s="30"/>
      <c r="J129" s="35"/>
      <c r="K129" s="33"/>
      <c r="L129" s="39">
        <f>IF(OR(B129="",G129=""),"",INT(IF(K129="",NOW(),K129)-G129))</f>
      </c>
      <c r="M129" s="38">
        <f>IF(OR(E129="",J129=""),"",IFERROR(IF(MATCH(J129,{"new","good","worn","damaged"},0)&gt;MATCH(E129,{"new","good","worn","damaged"},0),"Worse","OK"),""))</f>
      </c>
      <c r="N129" s="36"/>
      <c r="O129" s="37">
        <f>IF(A129="Overdue",INT(H129)+ROW()/100000,"")</f>
      </c>
      <c r="P129" s="37">
        <f>IF(AND(B129&lt;&gt;"",K129=""),B129,"")</f>
      </c>
    </row>
    <row r="130">
      <c r="A130" s="38">
        <f>IF(B130="","",IF(K130&lt;&gt;"","Returned",IF(H130="","Open-ended",IF(INT(H130)&lt;TODAY(),"Overdue",IF(INT(H130)=TODAY(),"Due today","Out")))))</f>
      </c>
      <c r="B130" s="31"/>
      <c r="C130" s="37">
        <f>IF(B130="","",IF(ISNA(MATCH(B130,Equipment!$A$2:$A$501,0)),"Not in Equipment",IFERROR(INDEX(Equipment!$B$2:$B$501,MATCH(B130,Equipment!$A$2:$A$501,0))&amp;"","")))</f>
      </c>
      <c r="D130" s="37">
        <f>IF(B130="","",IFERROR(INDEX(Equipment!$C$2:$C$501,MATCH(B130,Equipment!$A$2:$A$501,0))&amp;"",""))</f>
      </c>
      <c r="E130" s="35"/>
      <c r="F130" s="30"/>
      <c r="G130" s="33"/>
      <c r="H130" s="32"/>
      <c r="I130" s="30"/>
      <c r="J130" s="35"/>
      <c r="K130" s="33"/>
      <c r="L130" s="39">
        <f>IF(OR(B130="",G130=""),"",INT(IF(K130="",NOW(),K130)-G130))</f>
      </c>
      <c r="M130" s="38">
        <f>IF(OR(E130="",J130=""),"",IFERROR(IF(MATCH(J130,{"new","good","worn","damaged"},0)&gt;MATCH(E130,{"new","good","worn","damaged"},0),"Worse","OK"),""))</f>
      </c>
      <c r="N130" s="36"/>
      <c r="O130" s="37">
        <f>IF(A130="Overdue",INT(H130)+ROW()/100000,"")</f>
      </c>
      <c r="P130" s="37">
        <f>IF(AND(B130&lt;&gt;"",K130=""),B130,"")</f>
      </c>
    </row>
    <row r="131">
      <c r="A131" s="38">
        <f>IF(B131="","",IF(K131&lt;&gt;"","Returned",IF(H131="","Open-ended",IF(INT(H131)&lt;TODAY(),"Overdue",IF(INT(H131)=TODAY(),"Due today","Out")))))</f>
      </c>
      <c r="B131" s="31"/>
      <c r="C131" s="37">
        <f>IF(B131="","",IF(ISNA(MATCH(B131,Equipment!$A$2:$A$501,0)),"Not in Equipment",IFERROR(INDEX(Equipment!$B$2:$B$501,MATCH(B131,Equipment!$A$2:$A$501,0))&amp;"","")))</f>
      </c>
      <c r="D131" s="37">
        <f>IF(B131="","",IFERROR(INDEX(Equipment!$C$2:$C$501,MATCH(B131,Equipment!$A$2:$A$501,0))&amp;"",""))</f>
      </c>
      <c r="E131" s="35"/>
      <c r="F131" s="30"/>
      <c r="G131" s="33"/>
      <c r="H131" s="32"/>
      <c r="I131" s="30"/>
      <c r="J131" s="35"/>
      <c r="K131" s="33"/>
      <c r="L131" s="39">
        <f>IF(OR(B131="",G131=""),"",INT(IF(K131="",NOW(),K131)-G131))</f>
      </c>
      <c r="M131" s="38">
        <f>IF(OR(E131="",J131=""),"",IFERROR(IF(MATCH(J131,{"new","good","worn","damaged"},0)&gt;MATCH(E131,{"new","good","worn","damaged"},0),"Worse","OK"),""))</f>
      </c>
      <c r="N131" s="36"/>
      <c r="O131" s="37">
        <f>IF(A131="Overdue",INT(H131)+ROW()/100000,"")</f>
      </c>
      <c r="P131" s="37">
        <f>IF(AND(B131&lt;&gt;"",K131=""),B131,"")</f>
      </c>
    </row>
    <row r="132">
      <c r="A132" s="38">
        <f>IF(B132="","",IF(K132&lt;&gt;"","Returned",IF(H132="","Open-ended",IF(INT(H132)&lt;TODAY(),"Overdue",IF(INT(H132)=TODAY(),"Due today","Out")))))</f>
      </c>
      <c r="B132" s="31"/>
      <c r="C132" s="37">
        <f>IF(B132="","",IF(ISNA(MATCH(B132,Equipment!$A$2:$A$501,0)),"Not in Equipment",IFERROR(INDEX(Equipment!$B$2:$B$501,MATCH(B132,Equipment!$A$2:$A$501,0))&amp;"","")))</f>
      </c>
      <c r="D132" s="37">
        <f>IF(B132="","",IFERROR(INDEX(Equipment!$C$2:$C$501,MATCH(B132,Equipment!$A$2:$A$501,0))&amp;"",""))</f>
      </c>
      <c r="E132" s="35"/>
      <c r="F132" s="30"/>
      <c r="G132" s="33"/>
      <c r="H132" s="32"/>
      <c r="I132" s="30"/>
      <c r="J132" s="35"/>
      <c r="K132" s="33"/>
      <c r="L132" s="39">
        <f>IF(OR(B132="",G132=""),"",INT(IF(K132="",NOW(),K132)-G132))</f>
      </c>
      <c r="M132" s="38">
        <f>IF(OR(E132="",J132=""),"",IFERROR(IF(MATCH(J132,{"new","good","worn","damaged"},0)&gt;MATCH(E132,{"new","good","worn","damaged"},0),"Worse","OK"),""))</f>
      </c>
      <c r="N132" s="36"/>
      <c r="O132" s="37">
        <f>IF(A132="Overdue",INT(H132)+ROW()/100000,"")</f>
      </c>
      <c r="P132" s="37">
        <f>IF(AND(B132&lt;&gt;"",K132=""),B132,"")</f>
      </c>
    </row>
    <row r="133">
      <c r="A133" s="38">
        <f>IF(B133="","",IF(K133&lt;&gt;"","Returned",IF(H133="","Open-ended",IF(INT(H133)&lt;TODAY(),"Overdue",IF(INT(H133)=TODAY(),"Due today","Out")))))</f>
      </c>
      <c r="B133" s="31"/>
      <c r="C133" s="37">
        <f>IF(B133="","",IF(ISNA(MATCH(B133,Equipment!$A$2:$A$501,0)),"Not in Equipment",IFERROR(INDEX(Equipment!$B$2:$B$501,MATCH(B133,Equipment!$A$2:$A$501,0))&amp;"","")))</f>
      </c>
      <c r="D133" s="37">
        <f>IF(B133="","",IFERROR(INDEX(Equipment!$C$2:$C$501,MATCH(B133,Equipment!$A$2:$A$501,0))&amp;"",""))</f>
      </c>
      <c r="E133" s="35"/>
      <c r="F133" s="30"/>
      <c r="G133" s="33"/>
      <c r="H133" s="32"/>
      <c r="I133" s="30"/>
      <c r="J133" s="35"/>
      <c r="K133" s="33"/>
      <c r="L133" s="39">
        <f>IF(OR(B133="",G133=""),"",INT(IF(K133="",NOW(),K133)-G133))</f>
      </c>
      <c r="M133" s="38">
        <f>IF(OR(E133="",J133=""),"",IFERROR(IF(MATCH(J133,{"new","good","worn","damaged"},0)&gt;MATCH(E133,{"new","good","worn","damaged"},0),"Worse","OK"),""))</f>
      </c>
      <c r="N133" s="36"/>
      <c r="O133" s="37">
        <f>IF(A133="Overdue",INT(H133)+ROW()/100000,"")</f>
      </c>
      <c r="P133" s="37">
        <f>IF(AND(B133&lt;&gt;"",K133=""),B133,"")</f>
      </c>
    </row>
    <row r="134">
      <c r="A134" s="38">
        <f>IF(B134="","",IF(K134&lt;&gt;"","Returned",IF(H134="","Open-ended",IF(INT(H134)&lt;TODAY(),"Overdue",IF(INT(H134)=TODAY(),"Due today","Out")))))</f>
      </c>
      <c r="B134" s="31"/>
      <c r="C134" s="37">
        <f>IF(B134="","",IF(ISNA(MATCH(B134,Equipment!$A$2:$A$501,0)),"Not in Equipment",IFERROR(INDEX(Equipment!$B$2:$B$501,MATCH(B134,Equipment!$A$2:$A$501,0))&amp;"","")))</f>
      </c>
      <c r="D134" s="37">
        <f>IF(B134="","",IFERROR(INDEX(Equipment!$C$2:$C$501,MATCH(B134,Equipment!$A$2:$A$501,0))&amp;"",""))</f>
      </c>
      <c r="E134" s="35"/>
      <c r="F134" s="30"/>
      <c r="G134" s="33"/>
      <c r="H134" s="32"/>
      <c r="I134" s="30"/>
      <c r="J134" s="35"/>
      <c r="K134" s="33"/>
      <c r="L134" s="39">
        <f>IF(OR(B134="",G134=""),"",INT(IF(K134="",NOW(),K134)-G134))</f>
      </c>
      <c r="M134" s="38">
        <f>IF(OR(E134="",J134=""),"",IFERROR(IF(MATCH(J134,{"new","good","worn","damaged"},0)&gt;MATCH(E134,{"new","good","worn","damaged"},0),"Worse","OK"),""))</f>
      </c>
      <c r="N134" s="36"/>
      <c r="O134" s="37">
        <f>IF(A134="Overdue",INT(H134)+ROW()/100000,"")</f>
      </c>
      <c r="P134" s="37">
        <f>IF(AND(B134&lt;&gt;"",K134=""),B134,"")</f>
      </c>
    </row>
    <row r="135">
      <c r="A135" s="38">
        <f>IF(B135="","",IF(K135&lt;&gt;"","Returned",IF(H135="","Open-ended",IF(INT(H135)&lt;TODAY(),"Overdue",IF(INT(H135)=TODAY(),"Due today","Out")))))</f>
      </c>
      <c r="B135" s="31"/>
      <c r="C135" s="37">
        <f>IF(B135="","",IF(ISNA(MATCH(B135,Equipment!$A$2:$A$501,0)),"Not in Equipment",IFERROR(INDEX(Equipment!$B$2:$B$501,MATCH(B135,Equipment!$A$2:$A$501,0))&amp;"","")))</f>
      </c>
      <c r="D135" s="37">
        <f>IF(B135="","",IFERROR(INDEX(Equipment!$C$2:$C$501,MATCH(B135,Equipment!$A$2:$A$501,0))&amp;"",""))</f>
      </c>
      <c r="E135" s="35"/>
      <c r="F135" s="30"/>
      <c r="G135" s="33"/>
      <c r="H135" s="32"/>
      <c r="I135" s="30"/>
      <c r="J135" s="35"/>
      <c r="K135" s="33"/>
      <c r="L135" s="39">
        <f>IF(OR(B135="",G135=""),"",INT(IF(K135="",NOW(),K135)-G135))</f>
      </c>
      <c r="M135" s="38">
        <f>IF(OR(E135="",J135=""),"",IFERROR(IF(MATCH(J135,{"new","good","worn","damaged"},0)&gt;MATCH(E135,{"new","good","worn","damaged"},0),"Worse","OK"),""))</f>
      </c>
      <c r="N135" s="36"/>
      <c r="O135" s="37">
        <f>IF(A135="Overdue",INT(H135)+ROW()/100000,"")</f>
      </c>
      <c r="P135" s="37">
        <f>IF(AND(B135&lt;&gt;"",K135=""),B135,"")</f>
      </c>
    </row>
    <row r="136">
      <c r="A136" s="38">
        <f>IF(B136="","",IF(K136&lt;&gt;"","Returned",IF(H136="","Open-ended",IF(INT(H136)&lt;TODAY(),"Overdue",IF(INT(H136)=TODAY(),"Due today","Out")))))</f>
      </c>
      <c r="B136" s="31"/>
      <c r="C136" s="37">
        <f>IF(B136="","",IF(ISNA(MATCH(B136,Equipment!$A$2:$A$501,0)),"Not in Equipment",IFERROR(INDEX(Equipment!$B$2:$B$501,MATCH(B136,Equipment!$A$2:$A$501,0))&amp;"","")))</f>
      </c>
      <c r="D136" s="37">
        <f>IF(B136="","",IFERROR(INDEX(Equipment!$C$2:$C$501,MATCH(B136,Equipment!$A$2:$A$501,0))&amp;"",""))</f>
      </c>
      <c r="E136" s="35"/>
      <c r="F136" s="30"/>
      <c r="G136" s="33"/>
      <c r="H136" s="32"/>
      <c r="I136" s="30"/>
      <c r="J136" s="35"/>
      <c r="K136" s="33"/>
      <c r="L136" s="39">
        <f>IF(OR(B136="",G136=""),"",INT(IF(K136="",NOW(),K136)-G136))</f>
      </c>
      <c r="M136" s="38">
        <f>IF(OR(E136="",J136=""),"",IFERROR(IF(MATCH(J136,{"new","good","worn","damaged"},0)&gt;MATCH(E136,{"new","good","worn","damaged"},0),"Worse","OK"),""))</f>
      </c>
      <c r="N136" s="36"/>
      <c r="O136" s="37">
        <f>IF(A136="Overdue",INT(H136)+ROW()/100000,"")</f>
      </c>
      <c r="P136" s="37">
        <f>IF(AND(B136&lt;&gt;"",K136=""),B136,"")</f>
      </c>
    </row>
    <row r="137">
      <c r="A137" s="38">
        <f>IF(B137="","",IF(K137&lt;&gt;"","Returned",IF(H137="","Open-ended",IF(INT(H137)&lt;TODAY(),"Overdue",IF(INT(H137)=TODAY(),"Due today","Out")))))</f>
      </c>
      <c r="B137" s="31"/>
      <c r="C137" s="37">
        <f>IF(B137="","",IF(ISNA(MATCH(B137,Equipment!$A$2:$A$501,0)),"Not in Equipment",IFERROR(INDEX(Equipment!$B$2:$B$501,MATCH(B137,Equipment!$A$2:$A$501,0))&amp;"","")))</f>
      </c>
      <c r="D137" s="37">
        <f>IF(B137="","",IFERROR(INDEX(Equipment!$C$2:$C$501,MATCH(B137,Equipment!$A$2:$A$501,0))&amp;"",""))</f>
      </c>
      <c r="E137" s="35"/>
      <c r="F137" s="30"/>
      <c r="G137" s="33"/>
      <c r="H137" s="32"/>
      <c r="I137" s="30"/>
      <c r="J137" s="35"/>
      <c r="K137" s="33"/>
      <c r="L137" s="39">
        <f>IF(OR(B137="",G137=""),"",INT(IF(K137="",NOW(),K137)-G137))</f>
      </c>
      <c r="M137" s="38">
        <f>IF(OR(E137="",J137=""),"",IFERROR(IF(MATCH(J137,{"new","good","worn","damaged"},0)&gt;MATCH(E137,{"new","good","worn","damaged"},0),"Worse","OK"),""))</f>
      </c>
      <c r="N137" s="36"/>
      <c r="O137" s="37">
        <f>IF(A137="Overdue",INT(H137)+ROW()/100000,"")</f>
      </c>
      <c r="P137" s="37">
        <f>IF(AND(B137&lt;&gt;"",K137=""),B137,"")</f>
      </c>
    </row>
    <row r="138">
      <c r="A138" s="38">
        <f>IF(B138="","",IF(K138&lt;&gt;"","Returned",IF(H138="","Open-ended",IF(INT(H138)&lt;TODAY(),"Overdue",IF(INT(H138)=TODAY(),"Due today","Out")))))</f>
      </c>
      <c r="B138" s="31"/>
      <c r="C138" s="37">
        <f>IF(B138="","",IF(ISNA(MATCH(B138,Equipment!$A$2:$A$501,0)),"Not in Equipment",IFERROR(INDEX(Equipment!$B$2:$B$501,MATCH(B138,Equipment!$A$2:$A$501,0))&amp;"","")))</f>
      </c>
      <c r="D138" s="37">
        <f>IF(B138="","",IFERROR(INDEX(Equipment!$C$2:$C$501,MATCH(B138,Equipment!$A$2:$A$501,0))&amp;"",""))</f>
      </c>
      <c r="E138" s="35"/>
      <c r="F138" s="30"/>
      <c r="G138" s="33"/>
      <c r="H138" s="32"/>
      <c r="I138" s="30"/>
      <c r="J138" s="35"/>
      <c r="K138" s="33"/>
      <c r="L138" s="39">
        <f>IF(OR(B138="",G138=""),"",INT(IF(K138="",NOW(),K138)-G138))</f>
      </c>
      <c r="M138" s="38">
        <f>IF(OR(E138="",J138=""),"",IFERROR(IF(MATCH(J138,{"new","good","worn","damaged"},0)&gt;MATCH(E138,{"new","good","worn","damaged"},0),"Worse","OK"),""))</f>
      </c>
      <c r="N138" s="36"/>
      <c r="O138" s="37">
        <f>IF(A138="Overdue",INT(H138)+ROW()/100000,"")</f>
      </c>
      <c r="P138" s="37">
        <f>IF(AND(B138&lt;&gt;"",K138=""),B138,"")</f>
      </c>
    </row>
    <row r="139">
      <c r="A139" s="38">
        <f>IF(B139="","",IF(K139&lt;&gt;"","Returned",IF(H139="","Open-ended",IF(INT(H139)&lt;TODAY(),"Overdue",IF(INT(H139)=TODAY(),"Due today","Out")))))</f>
      </c>
      <c r="B139" s="31"/>
      <c r="C139" s="37">
        <f>IF(B139="","",IF(ISNA(MATCH(B139,Equipment!$A$2:$A$501,0)),"Not in Equipment",IFERROR(INDEX(Equipment!$B$2:$B$501,MATCH(B139,Equipment!$A$2:$A$501,0))&amp;"","")))</f>
      </c>
      <c r="D139" s="37">
        <f>IF(B139="","",IFERROR(INDEX(Equipment!$C$2:$C$501,MATCH(B139,Equipment!$A$2:$A$501,0))&amp;"",""))</f>
      </c>
      <c r="E139" s="35"/>
      <c r="F139" s="30"/>
      <c r="G139" s="33"/>
      <c r="H139" s="32"/>
      <c r="I139" s="30"/>
      <c r="J139" s="35"/>
      <c r="K139" s="33"/>
      <c r="L139" s="39">
        <f>IF(OR(B139="",G139=""),"",INT(IF(K139="",NOW(),K139)-G139))</f>
      </c>
      <c r="M139" s="38">
        <f>IF(OR(E139="",J139=""),"",IFERROR(IF(MATCH(J139,{"new","good","worn","damaged"},0)&gt;MATCH(E139,{"new","good","worn","damaged"},0),"Worse","OK"),""))</f>
      </c>
      <c r="N139" s="36"/>
      <c r="O139" s="37">
        <f>IF(A139="Overdue",INT(H139)+ROW()/100000,"")</f>
      </c>
      <c r="P139" s="37">
        <f>IF(AND(B139&lt;&gt;"",K139=""),B139,"")</f>
      </c>
    </row>
    <row r="140">
      <c r="A140" s="38">
        <f>IF(B140="","",IF(K140&lt;&gt;"","Returned",IF(H140="","Open-ended",IF(INT(H140)&lt;TODAY(),"Overdue",IF(INT(H140)=TODAY(),"Due today","Out")))))</f>
      </c>
      <c r="B140" s="31"/>
      <c r="C140" s="37">
        <f>IF(B140="","",IF(ISNA(MATCH(B140,Equipment!$A$2:$A$501,0)),"Not in Equipment",IFERROR(INDEX(Equipment!$B$2:$B$501,MATCH(B140,Equipment!$A$2:$A$501,0))&amp;"","")))</f>
      </c>
      <c r="D140" s="37">
        <f>IF(B140="","",IFERROR(INDEX(Equipment!$C$2:$C$501,MATCH(B140,Equipment!$A$2:$A$501,0))&amp;"",""))</f>
      </c>
      <c r="E140" s="35"/>
      <c r="F140" s="30"/>
      <c r="G140" s="33"/>
      <c r="H140" s="32"/>
      <c r="I140" s="30"/>
      <c r="J140" s="35"/>
      <c r="K140" s="33"/>
      <c r="L140" s="39">
        <f>IF(OR(B140="",G140=""),"",INT(IF(K140="",NOW(),K140)-G140))</f>
      </c>
      <c r="M140" s="38">
        <f>IF(OR(E140="",J140=""),"",IFERROR(IF(MATCH(J140,{"new","good","worn","damaged"},0)&gt;MATCH(E140,{"new","good","worn","damaged"},0),"Worse","OK"),""))</f>
      </c>
      <c r="N140" s="36"/>
      <c r="O140" s="37">
        <f>IF(A140="Overdue",INT(H140)+ROW()/100000,"")</f>
      </c>
      <c r="P140" s="37">
        <f>IF(AND(B140&lt;&gt;"",K140=""),B140,"")</f>
      </c>
    </row>
    <row r="141">
      <c r="A141" s="38">
        <f>IF(B141="","",IF(K141&lt;&gt;"","Returned",IF(H141="","Open-ended",IF(INT(H141)&lt;TODAY(),"Overdue",IF(INT(H141)=TODAY(),"Due today","Out")))))</f>
      </c>
      <c r="B141" s="31"/>
      <c r="C141" s="37">
        <f>IF(B141="","",IF(ISNA(MATCH(B141,Equipment!$A$2:$A$501,0)),"Not in Equipment",IFERROR(INDEX(Equipment!$B$2:$B$501,MATCH(B141,Equipment!$A$2:$A$501,0))&amp;"","")))</f>
      </c>
      <c r="D141" s="37">
        <f>IF(B141="","",IFERROR(INDEX(Equipment!$C$2:$C$501,MATCH(B141,Equipment!$A$2:$A$501,0))&amp;"",""))</f>
      </c>
      <c r="E141" s="35"/>
      <c r="F141" s="30"/>
      <c r="G141" s="33"/>
      <c r="H141" s="32"/>
      <c r="I141" s="30"/>
      <c r="J141" s="35"/>
      <c r="K141" s="33"/>
      <c r="L141" s="39">
        <f>IF(OR(B141="",G141=""),"",INT(IF(K141="",NOW(),K141)-G141))</f>
      </c>
      <c r="M141" s="38">
        <f>IF(OR(E141="",J141=""),"",IFERROR(IF(MATCH(J141,{"new","good","worn","damaged"},0)&gt;MATCH(E141,{"new","good","worn","damaged"},0),"Worse","OK"),""))</f>
      </c>
      <c r="N141" s="36"/>
      <c r="O141" s="37">
        <f>IF(A141="Overdue",INT(H141)+ROW()/100000,"")</f>
      </c>
      <c r="P141" s="37">
        <f>IF(AND(B141&lt;&gt;"",K141=""),B141,"")</f>
      </c>
    </row>
    <row r="142">
      <c r="A142" s="38">
        <f>IF(B142="","",IF(K142&lt;&gt;"","Returned",IF(H142="","Open-ended",IF(INT(H142)&lt;TODAY(),"Overdue",IF(INT(H142)=TODAY(),"Due today","Out")))))</f>
      </c>
      <c r="B142" s="31"/>
      <c r="C142" s="37">
        <f>IF(B142="","",IF(ISNA(MATCH(B142,Equipment!$A$2:$A$501,0)),"Not in Equipment",IFERROR(INDEX(Equipment!$B$2:$B$501,MATCH(B142,Equipment!$A$2:$A$501,0))&amp;"","")))</f>
      </c>
      <c r="D142" s="37">
        <f>IF(B142="","",IFERROR(INDEX(Equipment!$C$2:$C$501,MATCH(B142,Equipment!$A$2:$A$501,0))&amp;"",""))</f>
      </c>
      <c r="E142" s="35"/>
      <c r="F142" s="30"/>
      <c r="G142" s="33"/>
      <c r="H142" s="32"/>
      <c r="I142" s="30"/>
      <c r="J142" s="35"/>
      <c r="K142" s="33"/>
      <c r="L142" s="39">
        <f>IF(OR(B142="",G142=""),"",INT(IF(K142="",NOW(),K142)-G142))</f>
      </c>
      <c r="M142" s="38">
        <f>IF(OR(E142="",J142=""),"",IFERROR(IF(MATCH(J142,{"new","good","worn","damaged"},0)&gt;MATCH(E142,{"new","good","worn","damaged"},0),"Worse","OK"),""))</f>
      </c>
      <c r="N142" s="36"/>
      <c r="O142" s="37">
        <f>IF(A142="Overdue",INT(H142)+ROW()/100000,"")</f>
      </c>
      <c r="P142" s="37">
        <f>IF(AND(B142&lt;&gt;"",K142=""),B142,"")</f>
      </c>
    </row>
    <row r="143">
      <c r="A143" s="38">
        <f>IF(B143="","",IF(K143&lt;&gt;"","Returned",IF(H143="","Open-ended",IF(INT(H143)&lt;TODAY(),"Overdue",IF(INT(H143)=TODAY(),"Due today","Out")))))</f>
      </c>
      <c r="B143" s="31"/>
      <c r="C143" s="37">
        <f>IF(B143="","",IF(ISNA(MATCH(B143,Equipment!$A$2:$A$501,0)),"Not in Equipment",IFERROR(INDEX(Equipment!$B$2:$B$501,MATCH(B143,Equipment!$A$2:$A$501,0))&amp;"","")))</f>
      </c>
      <c r="D143" s="37">
        <f>IF(B143="","",IFERROR(INDEX(Equipment!$C$2:$C$501,MATCH(B143,Equipment!$A$2:$A$501,0))&amp;"",""))</f>
      </c>
      <c r="E143" s="35"/>
      <c r="F143" s="30"/>
      <c r="G143" s="33"/>
      <c r="H143" s="32"/>
      <c r="I143" s="30"/>
      <c r="J143" s="35"/>
      <c r="K143" s="33"/>
      <c r="L143" s="39">
        <f>IF(OR(B143="",G143=""),"",INT(IF(K143="",NOW(),K143)-G143))</f>
      </c>
      <c r="M143" s="38">
        <f>IF(OR(E143="",J143=""),"",IFERROR(IF(MATCH(J143,{"new","good","worn","damaged"},0)&gt;MATCH(E143,{"new","good","worn","damaged"},0),"Worse","OK"),""))</f>
      </c>
      <c r="N143" s="36"/>
      <c r="O143" s="37">
        <f>IF(A143="Overdue",INT(H143)+ROW()/100000,"")</f>
      </c>
      <c r="P143" s="37">
        <f>IF(AND(B143&lt;&gt;"",K143=""),B143,"")</f>
      </c>
    </row>
    <row r="144">
      <c r="A144" s="38">
        <f>IF(B144="","",IF(K144&lt;&gt;"","Returned",IF(H144="","Open-ended",IF(INT(H144)&lt;TODAY(),"Overdue",IF(INT(H144)=TODAY(),"Due today","Out")))))</f>
      </c>
      <c r="B144" s="31"/>
      <c r="C144" s="37">
        <f>IF(B144="","",IF(ISNA(MATCH(B144,Equipment!$A$2:$A$501,0)),"Not in Equipment",IFERROR(INDEX(Equipment!$B$2:$B$501,MATCH(B144,Equipment!$A$2:$A$501,0))&amp;"","")))</f>
      </c>
      <c r="D144" s="37">
        <f>IF(B144="","",IFERROR(INDEX(Equipment!$C$2:$C$501,MATCH(B144,Equipment!$A$2:$A$501,0))&amp;"",""))</f>
      </c>
      <c r="E144" s="35"/>
      <c r="F144" s="30"/>
      <c r="G144" s="33"/>
      <c r="H144" s="32"/>
      <c r="I144" s="30"/>
      <c r="J144" s="35"/>
      <c r="K144" s="33"/>
      <c r="L144" s="39">
        <f>IF(OR(B144="",G144=""),"",INT(IF(K144="",NOW(),K144)-G144))</f>
      </c>
      <c r="M144" s="38">
        <f>IF(OR(E144="",J144=""),"",IFERROR(IF(MATCH(J144,{"new","good","worn","damaged"},0)&gt;MATCH(E144,{"new","good","worn","damaged"},0),"Worse","OK"),""))</f>
      </c>
      <c r="N144" s="36"/>
      <c r="O144" s="37">
        <f>IF(A144="Overdue",INT(H144)+ROW()/100000,"")</f>
      </c>
      <c r="P144" s="37">
        <f>IF(AND(B144&lt;&gt;"",K144=""),B144,"")</f>
      </c>
    </row>
    <row r="145">
      <c r="A145" s="38">
        <f>IF(B145="","",IF(K145&lt;&gt;"","Returned",IF(H145="","Open-ended",IF(INT(H145)&lt;TODAY(),"Overdue",IF(INT(H145)=TODAY(),"Due today","Out")))))</f>
      </c>
      <c r="B145" s="31"/>
      <c r="C145" s="37">
        <f>IF(B145="","",IF(ISNA(MATCH(B145,Equipment!$A$2:$A$501,0)),"Not in Equipment",IFERROR(INDEX(Equipment!$B$2:$B$501,MATCH(B145,Equipment!$A$2:$A$501,0))&amp;"","")))</f>
      </c>
      <c r="D145" s="37">
        <f>IF(B145="","",IFERROR(INDEX(Equipment!$C$2:$C$501,MATCH(B145,Equipment!$A$2:$A$501,0))&amp;"",""))</f>
      </c>
      <c r="E145" s="35"/>
      <c r="F145" s="30"/>
      <c r="G145" s="33"/>
      <c r="H145" s="32"/>
      <c r="I145" s="30"/>
      <c r="J145" s="35"/>
      <c r="K145" s="33"/>
      <c r="L145" s="39">
        <f>IF(OR(B145="",G145=""),"",INT(IF(K145="",NOW(),K145)-G145))</f>
      </c>
      <c r="M145" s="38">
        <f>IF(OR(E145="",J145=""),"",IFERROR(IF(MATCH(J145,{"new","good","worn","damaged"},0)&gt;MATCH(E145,{"new","good","worn","damaged"},0),"Worse","OK"),""))</f>
      </c>
      <c r="N145" s="36"/>
      <c r="O145" s="37">
        <f>IF(A145="Overdue",INT(H145)+ROW()/100000,"")</f>
      </c>
      <c r="P145" s="37">
        <f>IF(AND(B145&lt;&gt;"",K145=""),B145,"")</f>
      </c>
    </row>
    <row r="146">
      <c r="A146" s="38">
        <f>IF(B146="","",IF(K146&lt;&gt;"","Returned",IF(H146="","Open-ended",IF(INT(H146)&lt;TODAY(),"Overdue",IF(INT(H146)=TODAY(),"Due today","Out")))))</f>
      </c>
      <c r="B146" s="31"/>
      <c r="C146" s="37">
        <f>IF(B146="","",IF(ISNA(MATCH(B146,Equipment!$A$2:$A$501,0)),"Not in Equipment",IFERROR(INDEX(Equipment!$B$2:$B$501,MATCH(B146,Equipment!$A$2:$A$501,0))&amp;"","")))</f>
      </c>
      <c r="D146" s="37">
        <f>IF(B146="","",IFERROR(INDEX(Equipment!$C$2:$C$501,MATCH(B146,Equipment!$A$2:$A$501,0))&amp;"",""))</f>
      </c>
      <c r="E146" s="35"/>
      <c r="F146" s="30"/>
      <c r="G146" s="33"/>
      <c r="H146" s="32"/>
      <c r="I146" s="30"/>
      <c r="J146" s="35"/>
      <c r="K146" s="33"/>
      <c r="L146" s="39">
        <f>IF(OR(B146="",G146=""),"",INT(IF(K146="",NOW(),K146)-G146))</f>
      </c>
      <c r="M146" s="38">
        <f>IF(OR(E146="",J146=""),"",IFERROR(IF(MATCH(J146,{"new","good","worn","damaged"},0)&gt;MATCH(E146,{"new","good","worn","damaged"},0),"Worse","OK"),""))</f>
      </c>
      <c r="N146" s="36"/>
      <c r="O146" s="37">
        <f>IF(A146="Overdue",INT(H146)+ROW()/100000,"")</f>
      </c>
      <c r="P146" s="37">
        <f>IF(AND(B146&lt;&gt;"",K146=""),B146,"")</f>
      </c>
    </row>
    <row r="147">
      <c r="A147" s="38">
        <f>IF(B147="","",IF(K147&lt;&gt;"","Returned",IF(H147="","Open-ended",IF(INT(H147)&lt;TODAY(),"Overdue",IF(INT(H147)=TODAY(),"Due today","Out")))))</f>
      </c>
      <c r="B147" s="31"/>
      <c r="C147" s="37">
        <f>IF(B147="","",IF(ISNA(MATCH(B147,Equipment!$A$2:$A$501,0)),"Not in Equipment",IFERROR(INDEX(Equipment!$B$2:$B$501,MATCH(B147,Equipment!$A$2:$A$501,0))&amp;"","")))</f>
      </c>
      <c r="D147" s="37">
        <f>IF(B147="","",IFERROR(INDEX(Equipment!$C$2:$C$501,MATCH(B147,Equipment!$A$2:$A$501,0))&amp;"",""))</f>
      </c>
      <c r="E147" s="35"/>
      <c r="F147" s="30"/>
      <c r="G147" s="33"/>
      <c r="H147" s="32"/>
      <c r="I147" s="30"/>
      <c r="J147" s="35"/>
      <c r="K147" s="33"/>
      <c r="L147" s="39">
        <f>IF(OR(B147="",G147=""),"",INT(IF(K147="",NOW(),K147)-G147))</f>
      </c>
      <c r="M147" s="38">
        <f>IF(OR(E147="",J147=""),"",IFERROR(IF(MATCH(J147,{"new","good","worn","damaged"},0)&gt;MATCH(E147,{"new","good","worn","damaged"},0),"Worse","OK"),""))</f>
      </c>
      <c r="N147" s="36"/>
      <c r="O147" s="37">
        <f>IF(A147="Overdue",INT(H147)+ROW()/100000,"")</f>
      </c>
      <c r="P147" s="37">
        <f>IF(AND(B147&lt;&gt;"",K147=""),B147,"")</f>
      </c>
    </row>
    <row r="148">
      <c r="A148" s="38">
        <f>IF(B148="","",IF(K148&lt;&gt;"","Returned",IF(H148="","Open-ended",IF(INT(H148)&lt;TODAY(),"Overdue",IF(INT(H148)=TODAY(),"Due today","Out")))))</f>
      </c>
      <c r="B148" s="31"/>
      <c r="C148" s="37">
        <f>IF(B148="","",IF(ISNA(MATCH(B148,Equipment!$A$2:$A$501,0)),"Not in Equipment",IFERROR(INDEX(Equipment!$B$2:$B$501,MATCH(B148,Equipment!$A$2:$A$501,0))&amp;"","")))</f>
      </c>
      <c r="D148" s="37">
        <f>IF(B148="","",IFERROR(INDEX(Equipment!$C$2:$C$501,MATCH(B148,Equipment!$A$2:$A$501,0))&amp;"",""))</f>
      </c>
      <c r="E148" s="35"/>
      <c r="F148" s="30"/>
      <c r="G148" s="33"/>
      <c r="H148" s="32"/>
      <c r="I148" s="30"/>
      <c r="J148" s="35"/>
      <c r="K148" s="33"/>
      <c r="L148" s="39">
        <f>IF(OR(B148="",G148=""),"",INT(IF(K148="",NOW(),K148)-G148))</f>
      </c>
      <c r="M148" s="38">
        <f>IF(OR(E148="",J148=""),"",IFERROR(IF(MATCH(J148,{"new","good","worn","damaged"},0)&gt;MATCH(E148,{"new","good","worn","damaged"},0),"Worse","OK"),""))</f>
      </c>
      <c r="N148" s="36"/>
      <c r="O148" s="37">
        <f>IF(A148="Overdue",INT(H148)+ROW()/100000,"")</f>
      </c>
      <c r="P148" s="37">
        <f>IF(AND(B148&lt;&gt;"",K148=""),B148,"")</f>
      </c>
    </row>
    <row r="149">
      <c r="A149" s="38">
        <f>IF(B149="","",IF(K149&lt;&gt;"","Returned",IF(H149="","Open-ended",IF(INT(H149)&lt;TODAY(),"Overdue",IF(INT(H149)=TODAY(),"Due today","Out")))))</f>
      </c>
      <c r="B149" s="31"/>
      <c r="C149" s="37">
        <f>IF(B149="","",IF(ISNA(MATCH(B149,Equipment!$A$2:$A$501,0)),"Not in Equipment",IFERROR(INDEX(Equipment!$B$2:$B$501,MATCH(B149,Equipment!$A$2:$A$501,0))&amp;"","")))</f>
      </c>
      <c r="D149" s="37">
        <f>IF(B149="","",IFERROR(INDEX(Equipment!$C$2:$C$501,MATCH(B149,Equipment!$A$2:$A$501,0))&amp;"",""))</f>
      </c>
      <c r="E149" s="35"/>
      <c r="F149" s="30"/>
      <c r="G149" s="33"/>
      <c r="H149" s="32"/>
      <c r="I149" s="30"/>
      <c r="J149" s="35"/>
      <c r="K149" s="33"/>
      <c r="L149" s="39">
        <f>IF(OR(B149="",G149=""),"",INT(IF(K149="",NOW(),K149)-G149))</f>
      </c>
      <c r="M149" s="38">
        <f>IF(OR(E149="",J149=""),"",IFERROR(IF(MATCH(J149,{"new","good","worn","damaged"},0)&gt;MATCH(E149,{"new","good","worn","damaged"},0),"Worse","OK"),""))</f>
      </c>
      <c r="N149" s="36"/>
      <c r="O149" s="37">
        <f>IF(A149="Overdue",INT(H149)+ROW()/100000,"")</f>
      </c>
      <c r="P149" s="37">
        <f>IF(AND(B149&lt;&gt;"",K149=""),B149,"")</f>
      </c>
    </row>
    <row r="150">
      <c r="A150" s="38">
        <f>IF(B150="","",IF(K150&lt;&gt;"","Returned",IF(H150="","Open-ended",IF(INT(H150)&lt;TODAY(),"Overdue",IF(INT(H150)=TODAY(),"Due today","Out")))))</f>
      </c>
      <c r="B150" s="31"/>
      <c r="C150" s="37">
        <f>IF(B150="","",IF(ISNA(MATCH(B150,Equipment!$A$2:$A$501,0)),"Not in Equipment",IFERROR(INDEX(Equipment!$B$2:$B$501,MATCH(B150,Equipment!$A$2:$A$501,0))&amp;"","")))</f>
      </c>
      <c r="D150" s="37">
        <f>IF(B150="","",IFERROR(INDEX(Equipment!$C$2:$C$501,MATCH(B150,Equipment!$A$2:$A$501,0))&amp;"",""))</f>
      </c>
      <c r="E150" s="35"/>
      <c r="F150" s="30"/>
      <c r="G150" s="33"/>
      <c r="H150" s="32"/>
      <c r="I150" s="30"/>
      <c r="J150" s="35"/>
      <c r="K150" s="33"/>
      <c r="L150" s="39">
        <f>IF(OR(B150="",G150=""),"",INT(IF(K150="",NOW(),K150)-G150))</f>
      </c>
      <c r="M150" s="38">
        <f>IF(OR(E150="",J150=""),"",IFERROR(IF(MATCH(J150,{"new","good","worn","damaged"},0)&gt;MATCH(E150,{"new","good","worn","damaged"},0),"Worse","OK"),""))</f>
      </c>
      <c r="N150" s="36"/>
      <c r="O150" s="37">
        <f>IF(A150="Overdue",INT(H150)+ROW()/100000,"")</f>
      </c>
      <c r="P150" s="37">
        <f>IF(AND(B150&lt;&gt;"",K150=""),B150,"")</f>
      </c>
    </row>
    <row r="151">
      <c r="A151" s="38">
        <f>IF(B151="","",IF(K151&lt;&gt;"","Returned",IF(H151="","Open-ended",IF(INT(H151)&lt;TODAY(),"Overdue",IF(INT(H151)=TODAY(),"Due today","Out")))))</f>
      </c>
      <c r="B151" s="31"/>
      <c r="C151" s="37">
        <f>IF(B151="","",IF(ISNA(MATCH(B151,Equipment!$A$2:$A$501,0)),"Not in Equipment",IFERROR(INDEX(Equipment!$B$2:$B$501,MATCH(B151,Equipment!$A$2:$A$501,0))&amp;"","")))</f>
      </c>
      <c r="D151" s="37">
        <f>IF(B151="","",IFERROR(INDEX(Equipment!$C$2:$C$501,MATCH(B151,Equipment!$A$2:$A$501,0))&amp;"",""))</f>
      </c>
      <c r="E151" s="35"/>
      <c r="F151" s="30"/>
      <c r="G151" s="33"/>
      <c r="H151" s="32"/>
      <c r="I151" s="30"/>
      <c r="J151" s="35"/>
      <c r="K151" s="33"/>
      <c r="L151" s="39">
        <f>IF(OR(B151="",G151=""),"",INT(IF(K151="",NOW(),K151)-G151))</f>
      </c>
      <c r="M151" s="38">
        <f>IF(OR(E151="",J151=""),"",IFERROR(IF(MATCH(J151,{"new","good","worn","damaged"},0)&gt;MATCH(E151,{"new","good","worn","damaged"},0),"Worse","OK"),""))</f>
      </c>
      <c r="N151" s="36"/>
      <c r="O151" s="37">
        <f>IF(A151="Overdue",INT(H151)+ROW()/100000,"")</f>
      </c>
      <c r="P151" s="37">
        <f>IF(AND(B151&lt;&gt;"",K151=""),B151,"")</f>
      </c>
    </row>
    <row r="152">
      <c r="A152" s="38">
        <f>IF(B152="","",IF(K152&lt;&gt;"","Returned",IF(H152="","Open-ended",IF(INT(H152)&lt;TODAY(),"Overdue",IF(INT(H152)=TODAY(),"Due today","Out")))))</f>
      </c>
      <c r="B152" s="31"/>
      <c r="C152" s="37">
        <f>IF(B152="","",IF(ISNA(MATCH(B152,Equipment!$A$2:$A$501,0)),"Not in Equipment",IFERROR(INDEX(Equipment!$B$2:$B$501,MATCH(B152,Equipment!$A$2:$A$501,0))&amp;"","")))</f>
      </c>
      <c r="D152" s="37">
        <f>IF(B152="","",IFERROR(INDEX(Equipment!$C$2:$C$501,MATCH(B152,Equipment!$A$2:$A$501,0))&amp;"",""))</f>
      </c>
      <c r="E152" s="35"/>
      <c r="F152" s="30"/>
      <c r="G152" s="33"/>
      <c r="H152" s="32"/>
      <c r="I152" s="30"/>
      <c r="J152" s="35"/>
      <c r="K152" s="33"/>
      <c r="L152" s="39">
        <f>IF(OR(B152="",G152=""),"",INT(IF(K152="",NOW(),K152)-G152))</f>
      </c>
      <c r="M152" s="38">
        <f>IF(OR(E152="",J152=""),"",IFERROR(IF(MATCH(J152,{"new","good","worn","damaged"},0)&gt;MATCH(E152,{"new","good","worn","damaged"},0),"Worse","OK"),""))</f>
      </c>
      <c r="N152" s="36"/>
      <c r="O152" s="37">
        <f>IF(A152="Overdue",INT(H152)+ROW()/100000,"")</f>
      </c>
      <c r="P152" s="37">
        <f>IF(AND(B152&lt;&gt;"",K152=""),B152,"")</f>
      </c>
    </row>
    <row r="153">
      <c r="A153" s="38">
        <f>IF(B153="","",IF(K153&lt;&gt;"","Returned",IF(H153="","Open-ended",IF(INT(H153)&lt;TODAY(),"Overdue",IF(INT(H153)=TODAY(),"Due today","Out")))))</f>
      </c>
      <c r="B153" s="31"/>
      <c r="C153" s="37">
        <f>IF(B153="","",IF(ISNA(MATCH(B153,Equipment!$A$2:$A$501,0)),"Not in Equipment",IFERROR(INDEX(Equipment!$B$2:$B$501,MATCH(B153,Equipment!$A$2:$A$501,0))&amp;"","")))</f>
      </c>
      <c r="D153" s="37">
        <f>IF(B153="","",IFERROR(INDEX(Equipment!$C$2:$C$501,MATCH(B153,Equipment!$A$2:$A$501,0))&amp;"",""))</f>
      </c>
      <c r="E153" s="35"/>
      <c r="F153" s="30"/>
      <c r="G153" s="33"/>
      <c r="H153" s="32"/>
      <c r="I153" s="30"/>
      <c r="J153" s="35"/>
      <c r="K153" s="33"/>
      <c r="L153" s="39">
        <f>IF(OR(B153="",G153=""),"",INT(IF(K153="",NOW(),K153)-G153))</f>
      </c>
      <c r="M153" s="38">
        <f>IF(OR(E153="",J153=""),"",IFERROR(IF(MATCH(J153,{"new","good","worn","damaged"},0)&gt;MATCH(E153,{"new","good","worn","damaged"},0),"Worse","OK"),""))</f>
      </c>
      <c r="N153" s="36"/>
      <c r="O153" s="37">
        <f>IF(A153="Overdue",INT(H153)+ROW()/100000,"")</f>
      </c>
      <c r="P153" s="37">
        <f>IF(AND(B153&lt;&gt;"",K153=""),B153,"")</f>
      </c>
    </row>
    <row r="154">
      <c r="A154" s="38">
        <f>IF(B154="","",IF(K154&lt;&gt;"","Returned",IF(H154="","Open-ended",IF(INT(H154)&lt;TODAY(),"Overdue",IF(INT(H154)=TODAY(),"Due today","Out")))))</f>
      </c>
      <c r="B154" s="31"/>
      <c r="C154" s="37">
        <f>IF(B154="","",IF(ISNA(MATCH(B154,Equipment!$A$2:$A$501,0)),"Not in Equipment",IFERROR(INDEX(Equipment!$B$2:$B$501,MATCH(B154,Equipment!$A$2:$A$501,0))&amp;"","")))</f>
      </c>
      <c r="D154" s="37">
        <f>IF(B154="","",IFERROR(INDEX(Equipment!$C$2:$C$501,MATCH(B154,Equipment!$A$2:$A$501,0))&amp;"",""))</f>
      </c>
      <c r="E154" s="35"/>
      <c r="F154" s="30"/>
      <c r="G154" s="33"/>
      <c r="H154" s="32"/>
      <c r="I154" s="30"/>
      <c r="J154" s="35"/>
      <c r="K154" s="33"/>
      <c r="L154" s="39">
        <f>IF(OR(B154="",G154=""),"",INT(IF(K154="",NOW(),K154)-G154))</f>
      </c>
      <c r="M154" s="38">
        <f>IF(OR(E154="",J154=""),"",IFERROR(IF(MATCH(J154,{"new","good","worn","damaged"},0)&gt;MATCH(E154,{"new","good","worn","damaged"},0),"Worse","OK"),""))</f>
      </c>
      <c r="N154" s="36"/>
      <c r="O154" s="37">
        <f>IF(A154="Overdue",INT(H154)+ROW()/100000,"")</f>
      </c>
      <c r="P154" s="37">
        <f>IF(AND(B154&lt;&gt;"",K154=""),B154,"")</f>
      </c>
    </row>
    <row r="155">
      <c r="A155" s="38">
        <f>IF(B155="","",IF(K155&lt;&gt;"","Returned",IF(H155="","Open-ended",IF(INT(H155)&lt;TODAY(),"Overdue",IF(INT(H155)=TODAY(),"Due today","Out")))))</f>
      </c>
      <c r="B155" s="31"/>
      <c r="C155" s="37">
        <f>IF(B155="","",IF(ISNA(MATCH(B155,Equipment!$A$2:$A$501,0)),"Not in Equipment",IFERROR(INDEX(Equipment!$B$2:$B$501,MATCH(B155,Equipment!$A$2:$A$501,0))&amp;"","")))</f>
      </c>
      <c r="D155" s="37">
        <f>IF(B155="","",IFERROR(INDEX(Equipment!$C$2:$C$501,MATCH(B155,Equipment!$A$2:$A$501,0))&amp;"",""))</f>
      </c>
      <c r="E155" s="35"/>
      <c r="F155" s="30"/>
      <c r="G155" s="33"/>
      <c r="H155" s="32"/>
      <c r="I155" s="30"/>
      <c r="J155" s="35"/>
      <c r="K155" s="33"/>
      <c r="L155" s="39">
        <f>IF(OR(B155="",G155=""),"",INT(IF(K155="",NOW(),K155)-G155))</f>
      </c>
      <c r="M155" s="38">
        <f>IF(OR(E155="",J155=""),"",IFERROR(IF(MATCH(J155,{"new","good","worn","damaged"},0)&gt;MATCH(E155,{"new","good","worn","damaged"},0),"Worse","OK"),""))</f>
      </c>
      <c r="N155" s="36"/>
      <c r="O155" s="37">
        <f>IF(A155="Overdue",INT(H155)+ROW()/100000,"")</f>
      </c>
      <c r="P155" s="37">
        <f>IF(AND(B155&lt;&gt;"",K155=""),B155,"")</f>
      </c>
    </row>
    <row r="156">
      <c r="A156" s="38">
        <f>IF(B156="","",IF(K156&lt;&gt;"","Returned",IF(H156="","Open-ended",IF(INT(H156)&lt;TODAY(),"Overdue",IF(INT(H156)=TODAY(),"Due today","Out")))))</f>
      </c>
      <c r="B156" s="31"/>
      <c r="C156" s="37">
        <f>IF(B156="","",IF(ISNA(MATCH(B156,Equipment!$A$2:$A$501,0)),"Not in Equipment",IFERROR(INDEX(Equipment!$B$2:$B$501,MATCH(B156,Equipment!$A$2:$A$501,0))&amp;"","")))</f>
      </c>
      <c r="D156" s="37">
        <f>IF(B156="","",IFERROR(INDEX(Equipment!$C$2:$C$501,MATCH(B156,Equipment!$A$2:$A$501,0))&amp;"",""))</f>
      </c>
      <c r="E156" s="35"/>
      <c r="F156" s="30"/>
      <c r="G156" s="33"/>
      <c r="H156" s="32"/>
      <c r="I156" s="30"/>
      <c r="J156" s="35"/>
      <c r="K156" s="33"/>
      <c r="L156" s="39">
        <f>IF(OR(B156="",G156=""),"",INT(IF(K156="",NOW(),K156)-G156))</f>
      </c>
      <c r="M156" s="38">
        <f>IF(OR(E156="",J156=""),"",IFERROR(IF(MATCH(J156,{"new","good","worn","damaged"},0)&gt;MATCH(E156,{"new","good","worn","damaged"},0),"Worse","OK"),""))</f>
      </c>
      <c r="N156" s="36"/>
      <c r="O156" s="37">
        <f>IF(A156="Overdue",INT(H156)+ROW()/100000,"")</f>
      </c>
      <c r="P156" s="37">
        <f>IF(AND(B156&lt;&gt;"",K156=""),B156,"")</f>
      </c>
    </row>
    <row r="157">
      <c r="A157" s="38">
        <f>IF(B157="","",IF(K157&lt;&gt;"","Returned",IF(H157="","Open-ended",IF(INT(H157)&lt;TODAY(),"Overdue",IF(INT(H157)=TODAY(),"Due today","Out")))))</f>
      </c>
      <c r="B157" s="31"/>
      <c r="C157" s="37">
        <f>IF(B157="","",IF(ISNA(MATCH(B157,Equipment!$A$2:$A$501,0)),"Not in Equipment",IFERROR(INDEX(Equipment!$B$2:$B$501,MATCH(B157,Equipment!$A$2:$A$501,0))&amp;"","")))</f>
      </c>
      <c r="D157" s="37">
        <f>IF(B157="","",IFERROR(INDEX(Equipment!$C$2:$C$501,MATCH(B157,Equipment!$A$2:$A$501,0))&amp;"",""))</f>
      </c>
      <c r="E157" s="35"/>
      <c r="F157" s="30"/>
      <c r="G157" s="33"/>
      <c r="H157" s="32"/>
      <c r="I157" s="30"/>
      <c r="J157" s="35"/>
      <c r="K157" s="33"/>
      <c r="L157" s="39">
        <f>IF(OR(B157="",G157=""),"",INT(IF(K157="",NOW(),K157)-G157))</f>
      </c>
      <c r="M157" s="38">
        <f>IF(OR(E157="",J157=""),"",IFERROR(IF(MATCH(J157,{"new","good","worn","damaged"},0)&gt;MATCH(E157,{"new","good","worn","damaged"},0),"Worse","OK"),""))</f>
      </c>
      <c r="N157" s="36"/>
      <c r="O157" s="37">
        <f>IF(A157="Overdue",INT(H157)+ROW()/100000,"")</f>
      </c>
      <c r="P157" s="37">
        <f>IF(AND(B157&lt;&gt;"",K157=""),B157,"")</f>
      </c>
    </row>
    <row r="158">
      <c r="A158" s="38">
        <f>IF(B158="","",IF(K158&lt;&gt;"","Returned",IF(H158="","Open-ended",IF(INT(H158)&lt;TODAY(),"Overdue",IF(INT(H158)=TODAY(),"Due today","Out")))))</f>
      </c>
      <c r="B158" s="31"/>
      <c r="C158" s="37">
        <f>IF(B158="","",IF(ISNA(MATCH(B158,Equipment!$A$2:$A$501,0)),"Not in Equipment",IFERROR(INDEX(Equipment!$B$2:$B$501,MATCH(B158,Equipment!$A$2:$A$501,0))&amp;"","")))</f>
      </c>
      <c r="D158" s="37">
        <f>IF(B158="","",IFERROR(INDEX(Equipment!$C$2:$C$501,MATCH(B158,Equipment!$A$2:$A$501,0))&amp;"",""))</f>
      </c>
      <c r="E158" s="35"/>
      <c r="F158" s="30"/>
      <c r="G158" s="33"/>
      <c r="H158" s="32"/>
      <c r="I158" s="30"/>
      <c r="J158" s="35"/>
      <c r="K158" s="33"/>
      <c r="L158" s="39">
        <f>IF(OR(B158="",G158=""),"",INT(IF(K158="",NOW(),K158)-G158))</f>
      </c>
      <c r="M158" s="38">
        <f>IF(OR(E158="",J158=""),"",IFERROR(IF(MATCH(J158,{"new","good","worn","damaged"},0)&gt;MATCH(E158,{"new","good","worn","damaged"},0),"Worse","OK"),""))</f>
      </c>
      <c r="N158" s="36"/>
      <c r="O158" s="37">
        <f>IF(A158="Overdue",INT(H158)+ROW()/100000,"")</f>
      </c>
      <c r="P158" s="37">
        <f>IF(AND(B158&lt;&gt;"",K158=""),B158,"")</f>
      </c>
    </row>
    <row r="159">
      <c r="A159" s="38">
        <f>IF(B159="","",IF(K159&lt;&gt;"","Returned",IF(H159="","Open-ended",IF(INT(H159)&lt;TODAY(),"Overdue",IF(INT(H159)=TODAY(),"Due today","Out")))))</f>
      </c>
      <c r="B159" s="31"/>
      <c r="C159" s="37">
        <f>IF(B159="","",IF(ISNA(MATCH(B159,Equipment!$A$2:$A$501,0)),"Not in Equipment",IFERROR(INDEX(Equipment!$B$2:$B$501,MATCH(B159,Equipment!$A$2:$A$501,0))&amp;"","")))</f>
      </c>
      <c r="D159" s="37">
        <f>IF(B159="","",IFERROR(INDEX(Equipment!$C$2:$C$501,MATCH(B159,Equipment!$A$2:$A$501,0))&amp;"",""))</f>
      </c>
      <c r="E159" s="35"/>
      <c r="F159" s="30"/>
      <c r="G159" s="33"/>
      <c r="H159" s="32"/>
      <c r="I159" s="30"/>
      <c r="J159" s="35"/>
      <c r="K159" s="33"/>
      <c r="L159" s="39">
        <f>IF(OR(B159="",G159=""),"",INT(IF(K159="",NOW(),K159)-G159))</f>
      </c>
      <c r="M159" s="38">
        <f>IF(OR(E159="",J159=""),"",IFERROR(IF(MATCH(J159,{"new","good","worn","damaged"},0)&gt;MATCH(E159,{"new","good","worn","damaged"},0),"Worse","OK"),""))</f>
      </c>
      <c r="N159" s="36"/>
      <c r="O159" s="37">
        <f>IF(A159="Overdue",INT(H159)+ROW()/100000,"")</f>
      </c>
      <c r="P159" s="37">
        <f>IF(AND(B159&lt;&gt;"",K159=""),B159,"")</f>
      </c>
    </row>
    <row r="160">
      <c r="A160" s="38">
        <f>IF(B160="","",IF(K160&lt;&gt;"","Returned",IF(H160="","Open-ended",IF(INT(H160)&lt;TODAY(),"Overdue",IF(INT(H160)=TODAY(),"Due today","Out")))))</f>
      </c>
      <c r="B160" s="31"/>
      <c r="C160" s="37">
        <f>IF(B160="","",IF(ISNA(MATCH(B160,Equipment!$A$2:$A$501,0)),"Not in Equipment",IFERROR(INDEX(Equipment!$B$2:$B$501,MATCH(B160,Equipment!$A$2:$A$501,0))&amp;"","")))</f>
      </c>
      <c r="D160" s="37">
        <f>IF(B160="","",IFERROR(INDEX(Equipment!$C$2:$C$501,MATCH(B160,Equipment!$A$2:$A$501,0))&amp;"",""))</f>
      </c>
      <c r="E160" s="35"/>
      <c r="F160" s="30"/>
      <c r="G160" s="33"/>
      <c r="H160" s="32"/>
      <c r="I160" s="30"/>
      <c r="J160" s="35"/>
      <c r="K160" s="33"/>
      <c r="L160" s="39">
        <f>IF(OR(B160="",G160=""),"",INT(IF(K160="",NOW(),K160)-G160))</f>
      </c>
      <c r="M160" s="38">
        <f>IF(OR(E160="",J160=""),"",IFERROR(IF(MATCH(J160,{"new","good","worn","damaged"},0)&gt;MATCH(E160,{"new","good","worn","damaged"},0),"Worse","OK"),""))</f>
      </c>
      <c r="N160" s="36"/>
      <c r="O160" s="37">
        <f>IF(A160="Overdue",INT(H160)+ROW()/100000,"")</f>
      </c>
      <c r="P160" s="37">
        <f>IF(AND(B160&lt;&gt;"",K160=""),B160,"")</f>
      </c>
    </row>
    <row r="161">
      <c r="A161" s="38">
        <f>IF(B161="","",IF(K161&lt;&gt;"","Returned",IF(H161="","Open-ended",IF(INT(H161)&lt;TODAY(),"Overdue",IF(INT(H161)=TODAY(),"Due today","Out")))))</f>
      </c>
      <c r="B161" s="31"/>
      <c r="C161" s="37">
        <f>IF(B161="","",IF(ISNA(MATCH(B161,Equipment!$A$2:$A$501,0)),"Not in Equipment",IFERROR(INDEX(Equipment!$B$2:$B$501,MATCH(B161,Equipment!$A$2:$A$501,0))&amp;"","")))</f>
      </c>
      <c r="D161" s="37">
        <f>IF(B161="","",IFERROR(INDEX(Equipment!$C$2:$C$501,MATCH(B161,Equipment!$A$2:$A$501,0))&amp;"",""))</f>
      </c>
      <c r="E161" s="35"/>
      <c r="F161" s="30"/>
      <c r="G161" s="33"/>
      <c r="H161" s="32"/>
      <c r="I161" s="30"/>
      <c r="J161" s="35"/>
      <c r="K161" s="33"/>
      <c r="L161" s="39">
        <f>IF(OR(B161="",G161=""),"",INT(IF(K161="",NOW(),K161)-G161))</f>
      </c>
      <c r="M161" s="38">
        <f>IF(OR(E161="",J161=""),"",IFERROR(IF(MATCH(J161,{"new","good","worn","damaged"},0)&gt;MATCH(E161,{"new","good","worn","damaged"},0),"Worse","OK"),""))</f>
      </c>
      <c r="N161" s="36"/>
      <c r="O161" s="37">
        <f>IF(A161="Overdue",INT(H161)+ROW()/100000,"")</f>
      </c>
      <c r="P161" s="37">
        <f>IF(AND(B161&lt;&gt;"",K161=""),B161,"")</f>
      </c>
    </row>
    <row r="162">
      <c r="A162" s="38">
        <f>IF(B162="","",IF(K162&lt;&gt;"","Returned",IF(H162="","Open-ended",IF(INT(H162)&lt;TODAY(),"Overdue",IF(INT(H162)=TODAY(),"Due today","Out")))))</f>
      </c>
      <c r="B162" s="31"/>
      <c r="C162" s="37">
        <f>IF(B162="","",IF(ISNA(MATCH(B162,Equipment!$A$2:$A$501,0)),"Not in Equipment",IFERROR(INDEX(Equipment!$B$2:$B$501,MATCH(B162,Equipment!$A$2:$A$501,0))&amp;"","")))</f>
      </c>
      <c r="D162" s="37">
        <f>IF(B162="","",IFERROR(INDEX(Equipment!$C$2:$C$501,MATCH(B162,Equipment!$A$2:$A$501,0))&amp;"",""))</f>
      </c>
      <c r="E162" s="35"/>
      <c r="F162" s="30"/>
      <c r="G162" s="33"/>
      <c r="H162" s="32"/>
      <c r="I162" s="30"/>
      <c r="J162" s="35"/>
      <c r="K162" s="33"/>
      <c r="L162" s="39">
        <f>IF(OR(B162="",G162=""),"",INT(IF(K162="",NOW(),K162)-G162))</f>
      </c>
      <c r="M162" s="38">
        <f>IF(OR(E162="",J162=""),"",IFERROR(IF(MATCH(J162,{"new","good","worn","damaged"},0)&gt;MATCH(E162,{"new","good","worn","damaged"},0),"Worse","OK"),""))</f>
      </c>
      <c r="N162" s="36"/>
      <c r="O162" s="37">
        <f>IF(A162="Overdue",INT(H162)+ROW()/100000,"")</f>
      </c>
      <c r="P162" s="37">
        <f>IF(AND(B162&lt;&gt;"",K162=""),B162,"")</f>
      </c>
    </row>
    <row r="163">
      <c r="A163" s="38">
        <f>IF(B163="","",IF(K163&lt;&gt;"","Returned",IF(H163="","Open-ended",IF(INT(H163)&lt;TODAY(),"Overdue",IF(INT(H163)=TODAY(),"Due today","Out")))))</f>
      </c>
      <c r="B163" s="31"/>
      <c r="C163" s="37">
        <f>IF(B163="","",IF(ISNA(MATCH(B163,Equipment!$A$2:$A$501,0)),"Not in Equipment",IFERROR(INDEX(Equipment!$B$2:$B$501,MATCH(B163,Equipment!$A$2:$A$501,0))&amp;"","")))</f>
      </c>
      <c r="D163" s="37">
        <f>IF(B163="","",IFERROR(INDEX(Equipment!$C$2:$C$501,MATCH(B163,Equipment!$A$2:$A$501,0))&amp;"",""))</f>
      </c>
      <c r="E163" s="35"/>
      <c r="F163" s="30"/>
      <c r="G163" s="33"/>
      <c r="H163" s="32"/>
      <c r="I163" s="30"/>
      <c r="J163" s="35"/>
      <c r="K163" s="33"/>
      <c r="L163" s="39">
        <f>IF(OR(B163="",G163=""),"",INT(IF(K163="",NOW(),K163)-G163))</f>
      </c>
      <c r="M163" s="38">
        <f>IF(OR(E163="",J163=""),"",IFERROR(IF(MATCH(J163,{"new","good","worn","damaged"},0)&gt;MATCH(E163,{"new","good","worn","damaged"},0),"Worse","OK"),""))</f>
      </c>
      <c r="N163" s="36"/>
      <c r="O163" s="37">
        <f>IF(A163="Overdue",INT(H163)+ROW()/100000,"")</f>
      </c>
      <c r="P163" s="37">
        <f>IF(AND(B163&lt;&gt;"",K163=""),B163,"")</f>
      </c>
    </row>
    <row r="164">
      <c r="A164" s="38">
        <f>IF(B164="","",IF(K164&lt;&gt;"","Returned",IF(H164="","Open-ended",IF(INT(H164)&lt;TODAY(),"Overdue",IF(INT(H164)=TODAY(),"Due today","Out")))))</f>
      </c>
      <c r="B164" s="31"/>
      <c r="C164" s="37">
        <f>IF(B164="","",IF(ISNA(MATCH(B164,Equipment!$A$2:$A$501,0)),"Not in Equipment",IFERROR(INDEX(Equipment!$B$2:$B$501,MATCH(B164,Equipment!$A$2:$A$501,0))&amp;"","")))</f>
      </c>
      <c r="D164" s="37">
        <f>IF(B164="","",IFERROR(INDEX(Equipment!$C$2:$C$501,MATCH(B164,Equipment!$A$2:$A$501,0))&amp;"",""))</f>
      </c>
      <c r="E164" s="35"/>
      <c r="F164" s="30"/>
      <c r="G164" s="33"/>
      <c r="H164" s="32"/>
      <c r="I164" s="30"/>
      <c r="J164" s="35"/>
      <c r="K164" s="33"/>
      <c r="L164" s="39">
        <f>IF(OR(B164="",G164=""),"",INT(IF(K164="",NOW(),K164)-G164))</f>
      </c>
      <c r="M164" s="38">
        <f>IF(OR(E164="",J164=""),"",IFERROR(IF(MATCH(J164,{"new","good","worn","damaged"},0)&gt;MATCH(E164,{"new","good","worn","damaged"},0),"Worse","OK"),""))</f>
      </c>
      <c r="N164" s="36"/>
      <c r="O164" s="37">
        <f>IF(A164="Overdue",INT(H164)+ROW()/100000,"")</f>
      </c>
      <c r="P164" s="37">
        <f>IF(AND(B164&lt;&gt;"",K164=""),B164,"")</f>
      </c>
    </row>
    <row r="165">
      <c r="A165" s="38">
        <f>IF(B165="","",IF(K165&lt;&gt;"","Returned",IF(H165="","Open-ended",IF(INT(H165)&lt;TODAY(),"Overdue",IF(INT(H165)=TODAY(),"Due today","Out")))))</f>
      </c>
      <c r="B165" s="31"/>
      <c r="C165" s="37">
        <f>IF(B165="","",IF(ISNA(MATCH(B165,Equipment!$A$2:$A$501,0)),"Not in Equipment",IFERROR(INDEX(Equipment!$B$2:$B$501,MATCH(B165,Equipment!$A$2:$A$501,0))&amp;"","")))</f>
      </c>
      <c r="D165" s="37">
        <f>IF(B165="","",IFERROR(INDEX(Equipment!$C$2:$C$501,MATCH(B165,Equipment!$A$2:$A$501,0))&amp;"",""))</f>
      </c>
      <c r="E165" s="35"/>
      <c r="F165" s="30"/>
      <c r="G165" s="33"/>
      <c r="H165" s="32"/>
      <c r="I165" s="30"/>
      <c r="J165" s="35"/>
      <c r="K165" s="33"/>
      <c r="L165" s="39">
        <f>IF(OR(B165="",G165=""),"",INT(IF(K165="",NOW(),K165)-G165))</f>
      </c>
      <c r="M165" s="38">
        <f>IF(OR(E165="",J165=""),"",IFERROR(IF(MATCH(J165,{"new","good","worn","damaged"},0)&gt;MATCH(E165,{"new","good","worn","damaged"},0),"Worse","OK"),""))</f>
      </c>
      <c r="N165" s="36"/>
      <c r="O165" s="37">
        <f>IF(A165="Overdue",INT(H165)+ROW()/100000,"")</f>
      </c>
      <c r="P165" s="37">
        <f>IF(AND(B165&lt;&gt;"",K165=""),B165,"")</f>
      </c>
    </row>
    <row r="166">
      <c r="A166" s="38">
        <f>IF(B166="","",IF(K166&lt;&gt;"","Returned",IF(H166="","Open-ended",IF(INT(H166)&lt;TODAY(),"Overdue",IF(INT(H166)=TODAY(),"Due today","Out")))))</f>
      </c>
      <c r="B166" s="31"/>
      <c r="C166" s="37">
        <f>IF(B166="","",IF(ISNA(MATCH(B166,Equipment!$A$2:$A$501,0)),"Not in Equipment",IFERROR(INDEX(Equipment!$B$2:$B$501,MATCH(B166,Equipment!$A$2:$A$501,0))&amp;"","")))</f>
      </c>
      <c r="D166" s="37">
        <f>IF(B166="","",IFERROR(INDEX(Equipment!$C$2:$C$501,MATCH(B166,Equipment!$A$2:$A$501,0))&amp;"",""))</f>
      </c>
      <c r="E166" s="35"/>
      <c r="F166" s="30"/>
      <c r="G166" s="33"/>
      <c r="H166" s="32"/>
      <c r="I166" s="30"/>
      <c r="J166" s="35"/>
      <c r="K166" s="33"/>
      <c r="L166" s="39">
        <f>IF(OR(B166="",G166=""),"",INT(IF(K166="",NOW(),K166)-G166))</f>
      </c>
      <c r="M166" s="38">
        <f>IF(OR(E166="",J166=""),"",IFERROR(IF(MATCH(J166,{"new","good","worn","damaged"},0)&gt;MATCH(E166,{"new","good","worn","damaged"},0),"Worse","OK"),""))</f>
      </c>
      <c r="N166" s="36"/>
      <c r="O166" s="37">
        <f>IF(A166="Overdue",INT(H166)+ROW()/100000,"")</f>
      </c>
      <c r="P166" s="37">
        <f>IF(AND(B166&lt;&gt;"",K166=""),B166,"")</f>
      </c>
    </row>
    <row r="167">
      <c r="A167" s="38">
        <f>IF(B167="","",IF(K167&lt;&gt;"","Returned",IF(H167="","Open-ended",IF(INT(H167)&lt;TODAY(),"Overdue",IF(INT(H167)=TODAY(),"Due today","Out")))))</f>
      </c>
      <c r="B167" s="31"/>
      <c r="C167" s="37">
        <f>IF(B167="","",IF(ISNA(MATCH(B167,Equipment!$A$2:$A$501,0)),"Not in Equipment",IFERROR(INDEX(Equipment!$B$2:$B$501,MATCH(B167,Equipment!$A$2:$A$501,0))&amp;"","")))</f>
      </c>
      <c r="D167" s="37">
        <f>IF(B167="","",IFERROR(INDEX(Equipment!$C$2:$C$501,MATCH(B167,Equipment!$A$2:$A$501,0))&amp;"",""))</f>
      </c>
      <c r="E167" s="35"/>
      <c r="F167" s="30"/>
      <c r="G167" s="33"/>
      <c r="H167" s="32"/>
      <c r="I167" s="30"/>
      <c r="J167" s="35"/>
      <c r="K167" s="33"/>
      <c r="L167" s="39">
        <f>IF(OR(B167="",G167=""),"",INT(IF(K167="",NOW(),K167)-G167))</f>
      </c>
      <c r="M167" s="38">
        <f>IF(OR(E167="",J167=""),"",IFERROR(IF(MATCH(J167,{"new","good","worn","damaged"},0)&gt;MATCH(E167,{"new","good","worn","damaged"},0),"Worse","OK"),""))</f>
      </c>
      <c r="N167" s="36"/>
      <c r="O167" s="37">
        <f>IF(A167="Overdue",INT(H167)+ROW()/100000,"")</f>
      </c>
      <c r="P167" s="37">
        <f>IF(AND(B167&lt;&gt;"",K167=""),B167,"")</f>
      </c>
    </row>
    <row r="168">
      <c r="A168" s="38">
        <f>IF(B168="","",IF(K168&lt;&gt;"","Returned",IF(H168="","Open-ended",IF(INT(H168)&lt;TODAY(),"Overdue",IF(INT(H168)=TODAY(),"Due today","Out")))))</f>
      </c>
      <c r="B168" s="31"/>
      <c r="C168" s="37">
        <f>IF(B168="","",IF(ISNA(MATCH(B168,Equipment!$A$2:$A$501,0)),"Not in Equipment",IFERROR(INDEX(Equipment!$B$2:$B$501,MATCH(B168,Equipment!$A$2:$A$501,0))&amp;"","")))</f>
      </c>
      <c r="D168" s="37">
        <f>IF(B168="","",IFERROR(INDEX(Equipment!$C$2:$C$501,MATCH(B168,Equipment!$A$2:$A$501,0))&amp;"",""))</f>
      </c>
      <c r="E168" s="35"/>
      <c r="F168" s="30"/>
      <c r="G168" s="33"/>
      <c r="H168" s="32"/>
      <c r="I168" s="30"/>
      <c r="J168" s="35"/>
      <c r="K168" s="33"/>
      <c r="L168" s="39">
        <f>IF(OR(B168="",G168=""),"",INT(IF(K168="",NOW(),K168)-G168))</f>
      </c>
      <c r="M168" s="38">
        <f>IF(OR(E168="",J168=""),"",IFERROR(IF(MATCH(J168,{"new","good","worn","damaged"},0)&gt;MATCH(E168,{"new","good","worn","damaged"},0),"Worse","OK"),""))</f>
      </c>
      <c r="N168" s="36"/>
      <c r="O168" s="37">
        <f>IF(A168="Overdue",INT(H168)+ROW()/100000,"")</f>
      </c>
      <c r="P168" s="37">
        <f>IF(AND(B168&lt;&gt;"",K168=""),B168,"")</f>
      </c>
    </row>
    <row r="169">
      <c r="A169" s="38">
        <f>IF(B169="","",IF(K169&lt;&gt;"","Returned",IF(H169="","Open-ended",IF(INT(H169)&lt;TODAY(),"Overdue",IF(INT(H169)=TODAY(),"Due today","Out")))))</f>
      </c>
      <c r="B169" s="31"/>
      <c r="C169" s="37">
        <f>IF(B169="","",IF(ISNA(MATCH(B169,Equipment!$A$2:$A$501,0)),"Not in Equipment",IFERROR(INDEX(Equipment!$B$2:$B$501,MATCH(B169,Equipment!$A$2:$A$501,0))&amp;"","")))</f>
      </c>
      <c r="D169" s="37">
        <f>IF(B169="","",IFERROR(INDEX(Equipment!$C$2:$C$501,MATCH(B169,Equipment!$A$2:$A$501,0))&amp;"",""))</f>
      </c>
      <c r="E169" s="35"/>
      <c r="F169" s="30"/>
      <c r="G169" s="33"/>
      <c r="H169" s="32"/>
      <c r="I169" s="30"/>
      <c r="J169" s="35"/>
      <c r="K169" s="33"/>
      <c r="L169" s="39">
        <f>IF(OR(B169="",G169=""),"",INT(IF(K169="",NOW(),K169)-G169))</f>
      </c>
      <c r="M169" s="38">
        <f>IF(OR(E169="",J169=""),"",IFERROR(IF(MATCH(J169,{"new","good","worn","damaged"},0)&gt;MATCH(E169,{"new","good","worn","damaged"},0),"Worse","OK"),""))</f>
      </c>
      <c r="N169" s="36"/>
      <c r="O169" s="37">
        <f>IF(A169="Overdue",INT(H169)+ROW()/100000,"")</f>
      </c>
      <c r="P169" s="37">
        <f>IF(AND(B169&lt;&gt;"",K169=""),B169,"")</f>
      </c>
    </row>
    <row r="170">
      <c r="A170" s="38">
        <f>IF(B170="","",IF(K170&lt;&gt;"","Returned",IF(H170="","Open-ended",IF(INT(H170)&lt;TODAY(),"Overdue",IF(INT(H170)=TODAY(),"Due today","Out")))))</f>
      </c>
      <c r="B170" s="31"/>
      <c r="C170" s="37">
        <f>IF(B170="","",IF(ISNA(MATCH(B170,Equipment!$A$2:$A$501,0)),"Not in Equipment",IFERROR(INDEX(Equipment!$B$2:$B$501,MATCH(B170,Equipment!$A$2:$A$501,0))&amp;"","")))</f>
      </c>
      <c r="D170" s="37">
        <f>IF(B170="","",IFERROR(INDEX(Equipment!$C$2:$C$501,MATCH(B170,Equipment!$A$2:$A$501,0))&amp;"",""))</f>
      </c>
      <c r="E170" s="35"/>
      <c r="F170" s="30"/>
      <c r="G170" s="33"/>
      <c r="H170" s="32"/>
      <c r="I170" s="30"/>
      <c r="J170" s="35"/>
      <c r="K170" s="33"/>
      <c r="L170" s="39">
        <f>IF(OR(B170="",G170=""),"",INT(IF(K170="",NOW(),K170)-G170))</f>
      </c>
      <c r="M170" s="38">
        <f>IF(OR(E170="",J170=""),"",IFERROR(IF(MATCH(J170,{"new","good","worn","damaged"},0)&gt;MATCH(E170,{"new","good","worn","damaged"},0),"Worse","OK"),""))</f>
      </c>
      <c r="N170" s="36"/>
      <c r="O170" s="37">
        <f>IF(A170="Overdue",INT(H170)+ROW()/100000,"")</f>
      </c>
      <c r="P170" s="37">
        <f>IF(AND(B170&lt;&gt;"",K170=""),B170,"")</f>
      </c>
    </row>
    <row r="171">
      <c r="A171" s="38">
        <f>IF(B171="","",IF(K171&lt;&gt;"","Returned",IF(H171="","Open-ended",IF(INT(H171)&lt;TODAY(),"Overdue",IF(INT(H171)=TODAY(),"Due today","Out")))))</f>
      </c>
      <c r="B171" s="31"/>
      <c r="C171" s="37">
        <f>IF(B171="","",IF(ISNA(MATCH(B171,Equipment!$A$2:$A$501,0)),"Not in Equipment",IFERROR(INDEX(Equipment!$B$2:$B$501,MATCH(B171,Equipment!$A$2:$A$501,0))&amp;"","")))</f>
      </c>
      <c r="D171" s="37">
        <f>IF(B171="","",IFERROR(INDEX(Equipment!$C$2:$C$501,MATCH(B171,Equipment!$A$2:$A$501,0))&amp;"",""))</f>
      </c>
      <c r="E171" s="35"/>
      <c r="F171" s="30"/>
      <c r="G171" s="33"/>
      <c r="H171" s="32"/>
      <c r="I171" s="30"/>
      <c r="J171" s="35"/>
      <c r="K171" s="33"/>
      <c r="L171" s="39">
        <f>IF(OR(B171="",G171=""),"",INT(IF(K171="",NOW(),K171)-G171))</f>
      </c>
      <c r="M171" s="38">
        <f>IF(OR(E171="",J171=""),"",IFERROR(IF(MATCH(J171,{"new","good","worn","damaged"},0)&gt;MATCH(E171,{"new","good","worn","damaged"},0),"Worse","OK"),""))</f>
      </c>
      <c r="N171" s="36"/>
      <c r="O171" s="37">
        <f>IF(A171="Overdue",INT(H171)+ROW()/100000,"")</f>
      </c>
      <c r="P171" s="37">
        <f>IF(AND(B171&lt;&gt;"",K171=""),B171,"")</f>
      </c>
    </row>
    <row r="172">
      <c r="A172" s="38">
        <f>IF(B172="","",IF(K172&lt;&gt;"","Returned",IF(H172="","Open-ended",IF(INT(H172)&lt;TODAY(),"Overdue",IF(INT(H172)=TODAY(),"Due today","Out")))))</f>
      </c>
      <c r="B172" s="31"/>
      <c r="C172" s="37">
        <f>IF(B172="","",IF(ISNA(MATCH(B172,Equipment!$A$2:$A$501,0)),"Not in Equipment",IFERROR(INDEX(Equipment!$B$2:$B$501,MATCH(B172,Equipment!$A$2:$A$501,0))&amp;"","")))</f>
      </c>
      <c r="D172" s="37">
        <f>IF(B172="","",IFERROR(INDEX(Equipment!$C$2:$C$501,MATCH(B172,Equipment!$A$2:$A$501,0))&amp;"",""))</f>
      </c>
      <c r="E172" s="35"/>
      <c r="F172" s="30"/>
      <c r="G172" s="33"/>
      <c r="H172" s="32"/>
      <c r="I172" s="30"/>
      <c r="J172" s="35"/>
      <c r="K172" s="33"/>
      <c r="L172" s="39">
        <f>IF(OR(B172="",G172=""),"",INT(IF(K172="",NOW(),K172)-G172))</f>
      </c>
      <c r="M172" s="38">
        <f>IF(OR(E172="",J172=""),"",IFERROR(IF(MATCH(J172,{"new","good","worn","damaged"},0)&gt;MATCH(E172,{"new","good","worn","damaged"},0),"Worse","OK"),""))</f>
      </c>
      <c r="N172" s="36"/>
      <c r="O172" s="37">
        <f>IF(A172="Overdue",INT(H172)+ROW()/100000,"")</f>
      </c>
      <c r="P172" s="37">
        <f>IF(AND(B172&lt;&gt;"",K172=""),B172,"")</f>
      </c>
    </row>
    <row r="173">
      <c r="A173" s="38">
        <f>IF(B173="","",IF(K173&lt;&gt;"","Returned",IF(H173="","Open-ended",IF(INT(H173)&lt;TODAY(),"Overdue",IF(INT(H173)=TODAY(),"Due today","Out")))))</f>
      </c>
      <c r="B173" s="31"/>
      <c r="C173" s="37">
        <f>IF(B173="","",IF(ISNA(MATCH(B173,Equipment!$A$2:$A$501,0)),"Not in Equipment",IFERROR(INDEX(Equipment!$B$2:$B$501,MATCH(B173,Equipment!$A$2:$A$501,0))&amp;"","")))</f>
      </c>
      <c r="D173" s="37">
        <f>IF(B173="","",IFERROR(INDEX(Equipment!$C$2:$C$501,MATCH(B173,Equipment!$A$2:$A$501,0))&amp;"",""))</f>
      </c>
      <c r="E173" s="35"/>
      <c r="F173" s="30"/>
      <c r="G173" s="33"/>
      <c r="H173" s="32"/>
      <c r="I173" s="30"/>
      <c r="J173" s="35"/>
      <c r="K173" s="33"/>
      <c r="L173" s="39">
        <f>IF(OR(B173="",G173=""),"",INT(IF(K173="",NOW(),K173)-G173))</f>
      </c>
      <c r="M173" s="38">
        <f>IF(OR(E173="",J173=""),"",IFERROR(IF(MATCH(J173,{"new","good","worn","damaged"},0)&gt;MATCH(E173,{"new","good","worn","damaged"},0),"Worse","OK"),""))</f>
      </c>
      <c r="N173" s="36"/>
      <c r="O173" s="37">
        <f>IF(A173="Overdue",INT(H173)+ROW()/100000,"")</f>
      </c>
      <c r="P173" s="37">
        <f>IF(AND(B173&lt;&gt;"",K173=""),B173,"")</f>
      </c>
    </row>
    <row r="174">
      <c r="A174" s="38">
        <f>IF(B174="","",IF(K174&lt;&gt;"","Returned",IF(H174="","Open-ended",IF(INT(H174)&lt;TODAY(),"Overdue",IF(INT(H174)=TODAY(),"Due today","Out")))))</f>
      </c>
      <c r="B174" s="31"/>
      <c r="C174" s="37">
        <f>IF(B174="","",IF(ISNA(MATCH(B174,Equipment!$A$2:$A$501,0)),"Not in Equipment",IFERROR(INDEX(Equipment!$B$2:$B$501,MATCH(B174,Equipment!$A$2:$A$501,0))&amp;"","")))</f>
      </c>
      <c r="D174" s="37">
        <f>IF(B174="","",IFERROR(INDEX(Equipment!$C$2:$C$501,MATCH(B174,Equipment!$A$2:$A$501,0))&amp;"",""))</f>
      </c>
      <c r="E174" s="35"/>
      <c r="F174" s="30"/>
      <c r="G174" s="33"/>
      <c r="H174" s="32"/>
      <c r="I174" s="30"/>
      <c r="J174" s="35"/>
      <c r="K174" s="33"/>
      <c r="L174" s="39">
        <f>IF(OR(B174="",G174=""),"",INT(IF(K174="",NOW(),K174)-G174))</f>
      </c>
      <c r="M174" s="38">
        <f>IF(OR(E174="",J174=""),"",IFERROR(IF(MATCH(J174,{"new","good","worn","damaged"},0)&gt;MATCH(E174,{"new","good","worn","damaged"},0),"Worse","OK"),""))</f>
      </c>
      <c r="N174" s="36"/>
      <c r="O174" s="37">
        <f>IF(A174="Overdue",INT(H174)+ROW()/100000,"")</f>
      </c>
      <c r="P174" s="37">
        <f>IF(AND(B174&lt;&gt;"",K174=""),B174,"")</f>
      </c>
    </row>
    <row r="175">
      <c r="A175" s="38">
        <f>IF(B175="","",IF(K175&lt;&gt;"","Returned",IF(H175="","Open-ended",IF(INT(H175)&lt;TODAY(),"Overdue",IF(INT(H175)=TODAY(),"Due today","Out")))))</f>
      </c>
      <c r="B175" s="31"/>
      <c r="C175" s="37">
        <f>IF(B175="","",IF(ISNA(MATCH(B175,Equipment!$A$2:$A$501,0)),"Not in Equipment",IFERROR(INDEX(Equipment!$B$2:$B$501,MATCH(B175,Equipment!$A$2:$A$501,0))&amp;"","")))</f>
      </c>
      <c r="D175" s="37">
        <f>IF(B175="","",IFERROR(INDEX(Equipment!$C$2:$C$501,MATCH(B175,Equipment!$A$2:$A$501,0))&amp;"",""))</f>
      </c>
      <c r="E175" s="35"/>
      <c r="F175" s="30"/>
      <c r="G175" s="33"/>
      <c r="H175" s="32"/>
      <c r="I175" s="30"/>
      <c r="J175" s="35"/>
      <c r="K175" s="33"/>
      <c r="L175" s="39">
        <f>IF(OR(B175="",G175=""),"",INT(IF(K175="",NOW(),K175)-G175))</f>
      </c>
      <c r="M175" s="38">
        <f>IF(OR(E175="",J175=""),"",IFERROR(IF(MATCH(J175,{"new","good","worn","damaged"},0)&gt;MATCH(E175,{"new","good","worn","damaged"},0),"Worse","OK"),""))</f>
      </c>
      <c r="N175" s="36"/>
      <c r="O175" s="37">
        <f>IF(A175="Overdue",INT(H175)+ROW()/100000,"")</f>
      </c>
      <c r="P175" s="37">
        <f>IF(AND(B175&lt;&gt;"",K175=""),B175,"")</f>
      </c>
    </row>
    <row r="176">
      <c r="A176" s="38">
        <f>IF(B176="","",IF(K176&lt;&gt;"","Returned",IF(H176="","Open-ended",IF(INT(H176)&lt;TODAY(),"Overdue",IF(INT(H176)=TODAY(),"Due today","Out")))))</f>
      </c>
      <c r="B176" s="31"/>
      <c r="C176" s="37">
        <f>IF(B176="","",IF(ISNA(MATCH(B176,Equipment!$A$2:$A$501,0)),"Not in Equipment",IFERROR(INDEX(Equipment!$B$2:$B$501,MATCH(B176,Equipment!$A$2:$A$501,0))&amp;"","")))</f>
      </c>
      <c r="D176" s="37">
        <f>IF(B176="","",IFERROR(INDEX(Equipment!$C$2:$C$501,MATCH(B176,Equipment!$A$2:$A$501,0))&amp;"",""))</f>
      </c>
      <c r="E176" s="35"/>
      <c r="F176" s="30"/>
      <c r="G176" s="33"/>
      <c r="H176" s="32"/>
      <c r="I176" s="30"/>
      <c r="J176" s="35"/>
      <c r="K176" s="33"/>
      <c r="L176" s="39">
        <f>IF(OR(B176="",G176=""),"",INT(IF(K176="",NOW(),K176)-G176))</f>
      </c>
      <c r="M176" s="38">
        <f>IF(OR(E176="",J176=""),"",IFERROR(IF(MATCH(J176,{"new","good","worn","damaged"},0)&gt;MATCH(E176,{"new","good","worn","damaged"},0),"Worse","OK"),""))</f>
      </c>
      <c r="N176" s="36"/>
      <c r="O176" s="37">
        <f>IF(A176="Overdue",INT(H176)+ROW()/100000,"")</f>
      </c>
      <c r="P176" s="37">
        <f>IF(AND(B176&lt;&gt;"",K176=""),B176,"")</f>
      </c>
    </row>
    <row r="177">
      <c r="A177" s="38">
        <f>IF(B177="","",IF(K177&lt;&gt;"","Returned",IF(H177="","Open-ended",IF(INT(H177)&lt;TODAY(),"Overdue",IF(INT(H177)=TODAY(),"Due today","Out")))))</f>
      </c>
      <c r="B177" s="31"/>
      <c r="C177" s="37">
        <f>IF(B177="","",IF(ISNA(MATCH(B177,Equipment!$A$2:$A$501,0)),"Not in Equipment",IFERROR(INDEX(Equipment!$B$2:$B$501,MATCH(B177,Equipment!$A$2:$A$501,0))&amp;"","")))</f>
      </c>
      <c r="D177" s="37">
        <f>IF(B177="","",IFERROR(INDEX(Equipment!$C$2:$C$501,MATCH(B177,Equipment!$A$2:$A$501,0))&amp;"",""))</f>
      </c>
      <c r="E177" s="35"/>
      <c r="F177" s="30"/>
      <c r="G177" s="33"/>
      <c r="H177" s="32"/>
      <c r="I177" s="30"/>
      <c r="J177" s="35"/>
      <c r="K177" s="33"/>
      <c r="L177" s="39">
        <f>IF(OR(B177="",G177=""),"",INT(IF(K177="",NOW(),K177)-G177))</f>
      </c>
      <c r="M177" s="38">
        <f>IF(OR(E177="",J177=""),"",IFERROR(IF(MATCH(J177,{"new","good","worn","damaged"},0)&gt;MATCH(E177,{"new","good","worn","damaged"},0),"Worse","OK"),""))</f>
      </c>
      <c r="N177" s="36"/>
      <c r="O177" s="37">
        <f>IF(A177="Overdue",INT(H177)+ROW()/100000,"")</f>
      </c>
      <c r="P177" s="37">
        <f>IF(AND(B177&lt;&gt;"",K177=""),B177,"")</f>
      </c>
    </row>
    <row r="178">
      <c r="A178" s="38">
        <f>IF(B178="","",IF(K178&lt;&gt;"","Returned",IF(H178="","Open-ended",IF(INT(H178)&lt;TODAY(),"Overdue",IF(INT(H178)=TODAY(),"Due today","Out")))))</f>
      </c>
      <c r="B178" s="31"/>
      <c r="C178" s="37">
        <f>IF(B178="","",IF(ISNA(MATCH(B178,Equipment!$A$2:$A$501,0)),"Not in Equipment",IFERROR(INDEX(Equipment!$B$2:$B$501,MATCH(B178,Equipment!$A$2:$A$501,0))&amp;"","")))</f>
      </c>
      <c r="D178" s="37">
        <f>IF(B178="","",IFERROR(INDEX(Equipment!$C$2:$C$501,MATCH(B178,Equipment!$A$2:$A$501,0))&amp;"",""))</f>
      </c>
      <c r="E178" s="35"/>
      <c r="F178" s="30"/>
      <c r="G178" s="33"/>
      <c r="H178" s="32"/>
      <c r="I178" s="30"/>
      <c r="J178" s="35"/>
      <c r="K178" s="33"/>
      <c r="L178" s="39">
        <f>IF(OR(B178="",G178=""),"",INT(IF(K178="",NOW(),K178)-G178))</f>
      </c>
      <c r="M178" s="38">
        <f>IF(OR(E178="",J178=""),"",IFERROR(IF(MATCH(J178,{"new","good","worn","damaged"},0)&gt;MATCH(E178,{"new","good","worn","damaged"},0),"Worse","OK"),""))</f>
      </c>
      <c r="N178" s="36"/>
      <c r="O178" s="37">
        <f>IF(A178="Overdue",INT(H178)+ROW()/100000,"")</f>
      </c>
      <c r="P178" s="37">
        <f>IF(AND(B178&lt;&gt;"",K178=""),B178,"")</f>
      </c>
    </row>
    <row r="179">
      <c r="A179" s="38">
        <f>IF(B179="","",IF(K179&lt;&gt;"","Returned",IF(H179="","Open-ended",IF(INT(H179)&lt;TODAY(),"Overdue",IF(INT(H179)=TODAY(),"Due today","Out")))))</f>
      </c>
      <c r="B179" s="31"/>
      <c r="C179" s="37">
        <f>IF(B179="","",IF(ISNA(MATCH(B179,Equipment!$A$2:$A$501,0)),"Not in Equipment",IFERROR(INDEX(Equipment!$B$2:$B$501,MATCH(B179,Equipment!$A$2:$A$501,0))&amp;"","")))</f>
      </c>
      <c r="D179" s="37">
        <f>IF(B179="","",IFERROR(INDEX(Equipment!$C$2:$C$501,MATCH(B179,Equipment!$A$2:$A$501,0))&amp;"",""))</f>
      </c>
      <c r="E179" s="35"/>
      <c r="F179" s="30"/>
      <c r="G179" s="33"/>
      <c r="H179" s="32"/>
      <c r="I179" s="30"/>
      <c r="J179" s="35"/>
      <c r="K179" s="33"/>
      <c r="L179" s="39">
        <f>IF(OR(B179="",G179=""),"",INT(IF(K179="",NOW(),K179)-G179))</f>
      </c>
      <c r="M179" s="38">
        <f>IF(OR(E179="",J179=""),"",IFERROR(IF(MATCH(J179,{"new","good","worn","damaged"},0)&gt;MATCH(E179,{"new","good","worn","damaged"},0),"Worse","OK"),""))</f>
      </c>
      <c r="N179" s="36"/>
      <c r="O179" s="37">
        <f>IF(A179="Overdue",INT(H179)+ROW()/100000,"")</f>
      </c>
      <c r="P179" s="37">
        <f>IF(AND(B179&lt;&gt;"",K179=""),B179,"")</f>
      </c>
    </row>
    <row r="180">
      <c r="A180" s="38">
        <f>IF(B180="","",IF(K180&lt;&gt;"","Returned",IF(H180="","Open-ended",IF(INT(H180)&lt;TODAY(),"Overdue",IF(INT(H180)=TODAY(),"Due today","Out")))))</f>
      </c>
      <c r="B180" s="31"/>
      <c r="C180" s="37">
        <f>IF(B180="","",IF(ISNA(MATCH(B180,Equipment!$A$2:$A$501,0)),"Not in Equipment",IFERROR(INDEX(Equipment!$B$2:$B$501,MATCH(B180,Equipment!$A$2:$A$501,0))&amp;"","")))</f>
      </c>
      <c r="D180" s="37">
        <f>IF(B180="","",IFERROR(INDEX(Equipment!$C$2:$C$501,MATCH(B180,Equipment!$A$2:$A$501,0))&amp;"",""))</f>
      </c>
      <c r="E180" s="35"/>
      <c r="F180" s="30"/>
      <c r="G180" s="33"/>
      <c r="H180" s="32"/>
      <c r="I180" s="30"/>
      <c r="J180" s="35"/>
      <c r="K180" s="33"/>
      <c r="L180" s="39">
        <f>IF(OR(B180="",G180=""),"",INT(IF(K180="",NOW(),K180)-G180))</f>
      </c>
      <c r="M180" s="38">
        <f>IF(OR(E180="",J180=""),"",IFERROR(IF(MATCH(J180,{"new","good","worn","damaged"},0)&gt;MATCH(E180,{"new","good","worn","damaged"},0),"Worse","OK"),""))</f>
      </c>
      <c r="N180" s="36"/>
      <c r="O180" s="37">
        <f>IF(A180="Overdue",INT(H180)+ROW()/100000,"")</f>
      </c>
      <c r="P180" s="37">
        <f>IF(AND(B180&lt;&gt;"",K180=""),B180,"")</f>
      </c>
    </row>
    <row r="181">
      <c r="A181" s="38">
        <f>IF(B181="","",IF(K181&lt;&gt;"","Returned",IF(H181="","Open-ended",IF(INT(H181)&lt;TODAY(),"Overdue",IF(INT(H181)=TODAY(),"Due today","Out")))))</f>
      </c>
      <c r="B181" s="31"/>
      <c r="C181" s="37">
        <f>IF(B181="","",IF(ISNA(MATCH(B181,Equipment!$A$2:$A$501,0)),"Not in Equipment",IFERROR(INDEX(Equipment!$B$2:$B$501,MATCH(B181,Equipment!$A$2:$A$501,0))&amp;"","")))</f>
      </c>
      <c r="D181" s="37">
        <f>IF(B181="","",IFERROR(INDEX(Equipment!$C$2:$C$501,MATCH(B181,Equipment!$A$2:$A$501,0))&amp;"",""))</f>
      </c>
      <c r="E181" s="35"/>
      <c r="F181" s="30"/>
      <c r="G181" s="33"/>
      <c r="H181" s="32"/>
      <c r="I181" s="30"/>
      <c r="J181" s="35"/>
      <c r="K181" s="33"/>
      <c r="L181" s="39">
        <f>IF(OR(B181="",G181=""),"",INT(IF(K181="",NOW(),K181)-G181))</f>
      </c>
      <c r="M181" s="38">
        <f>IF(OR(E181="",J181=""),"",IFERROR(IF(MATCH(J181,{"new","good","worn","damaged"},0)&gt;MATCH(E181,{"new","good","worn","damaged"},0),"Worse","OK"),""))</f>
      </c>
      <c r="N181" s="36"/>
      <c r="O181" s="37">
        <f>IF(A181="Overdue",INT(H181)+ROW()/100000,"")</f>
      </c>
      <c r="P181" s="37">
        <f>IF(AND(B181&lt;&gt;"",K181=""),B181,"")</f>
      </c>
    </row>
    <row r="182">
      <c r="A182" s="38">
        <f>IF(B182="","",IF(K182&lt;&gt;"","Returned",IF(H182="","Open-ended",IF(INT(H182)&lt;TODAY(),"Overdue",IF(INT(H182)=TODAY(),"Due today","Out")))))</f>
      </c>
      <c r="B182" s="31"/>
      <c r="C182" s="37">
        <f>IF(B182="","",IF(ISNA(MATCH(B182,Equipment!$A$2:$A$501,0)),"Not in Equipment",IFERROR(INDEX(Equipment!$B$2:$B$501,MATCH(B182,Equipment!$A$2:$A$501,0))&amp;"","")))</f>
      </c>
      <c r="D182" s="37">
        <f>IF(B182="","",IFERROR(INDEX(Equipment!$C$2:$C$501,MATCH(B182,Equipment!$A$2:$A$501,0))&amp;"",""))</f>
      </c>
      <c r="E182" s="35"/>
      <c r="F182" s="30"/>
      <c r="G182" s="33"/>
      <c r="H182" s="32"/>
      <c r="I182" s="30"/>
      <c r="J182" s="35"/>
      <c r="K182" s="33"/>
      <c r="L182" s="39">
        <f>IF(OR(B182="",G182=""),"",INT(IF(K182="",NOW(),K182)-G182))</f>
      </c>
      <c r="M182" s="38">
        <f>IF(OR(E182="",J182=""),"",IFERROR(IF(MATCH(J182,{"new","good","worn","damaged"},0)&gt;MATCH(E182,{"new","good","worn","damaged"},0),"Worse","OK"),""))</f>
      </c>
      <c r="N182" s="36"/>
      <c r="O182" s="37">
        <f>IF(A182="Overdue",INT(H182)+ROW()/100000,"")</f>
      </c>
      <c r="P182" s="37">
        <f>IF(AND(B182&lt;&gt;"",K182=""),B182,"")</f>
      </c>
    </row>
    <row r="183">
      <c r="A183" s="38">
        <f>IF(B183="","",IF(K183&lt;&gt;"","Returned",IF(H183="","Open-ended",IF(INT(H183)&lt;TODAY(),"Overdue",IF(INT(H183)=TODAY(),"Due today","Out")))))</f>
      </c>
      <c r="B183" s="31"/>
      <c r="C183" s="37">
        <f>IF(B183="","",IF(ISNA(MATCH(B183,Equipment!$A$2:$A$501,0)),"Not in Equipment",IFERROR(INDEX(Equipment!$B$2:$B$501,MATCH(B183,Equipment!$A$2:$A$501,0))&amp;"","")))</f>
      </c>
      <c r="D183" s="37">
        <f>IF(B183="","",IFERROR(INDEX(Equipment!$C$2:$C$501,MATCH(B183,Equipment!$A$2:$A$501,0))&amp;"",""))</f>
      </c>
      <c r="E183" s="35"/>
      <c r="F183" s="30"/>
      <c r="G183" s="33"/>
      <c r="H183" s="32"/>
      <c r="I183" s="30"/>
      <c r="J183" s="35"/>
      <c r="K183" s="33"/>
      <c r="L183" s="39">
        <f>IF(OR(B183="",G183=""),"",INT(IF(K183="",NOW(),K183)-G183))</f>
      </c>
      <c r="M183" s="38">
        <f>IF(OR(E183="",J183=""),"",IFERROR(IF(MATCH(J183,{"new","good","worn","damaged"},0)&gt;MATCH(E183,{"new","good","worn","damaged"},0),"Worse","OK"),""))</f>
      </c>
      <c r="N183" s="36"/>
      <c r="O183" s="37">
        <f>IF(A183="Overdue",INT(H183)+ROW()/100000,"")</f>
      </c>
      <c r="P183" s="37">
        <f>IF(AND(B183&lt;&gt;"",K183=""),B183,"")</f>
      </c>
    </row>
    <row r="184">
      <c r="A184" s="38">
        <f>IF(B184="","",IF(K184&lt;&gt;"","Returned",IF(H184="","Open-ended",IF(INT(H184)&lt;TODAY(),"Overdue",IF(INT(H184)=TODAY(),"Due today","Out")))))</f>
      </c>
      <c r="B184" s="31"/>
      <c r="C184" s="37">
        <f>IF(B184="","",IF(ISNA(MATCH(B184,Equipment!$A$2:$A$501,0)),"Not in Equipment",IFERROR(INDEX(Equipment!$B$2:$B$501,MATCH(B184,Equipment!$A$2:$A$501,0))&amp;"","")))</f>
      </c>
      <c r="D184" s="37">
        <f>IF(B184="","",IFERROR(INDEX(Equipment!$C$2:$C$501,MATCH(B184,Equipment!$A$2:$A$501,0))&amp;"",""))</f>
      </c>
      <c r="E184" s="35"/>
      <c r="F184" s="30"/>
      <c r="G184" s="33"/>
      <c r="H184" s="32"/>
      <c r="I184" s="30"/>
      <c r="J184" s="35"/>
      <c r="K184" s="33"/>
      <c r="L184" s="39">
        <f>IF(OR(B184="",G184=""),"",INT(IF(K184="",NOW(),K184)-G184))</f>
      </c>
      <c r="M184" s="38">
        <f>IF(OR(E184="",J184=""),"",IFERROR(IF(MATCH(J184,{"new","good","worn","damaged"},0)&gt;MATCH(E184,{"new","good","worn","damaged"},0),"Worse","OK"),""))</f>
      </c>
      <c r="N184" s="36"/>
      <c r="O184" s="37">
        <f>IF(A184="Overdue",INT(H184)+ROW()/100000,"")</f>
      </c>
      <c r="P184" s="37">
        <f>IF(AND(B184&lt;&gt;"",K184=""),B184,"")</f>
      </c>
    </row>
    <row r="185">
      <c r="A185" s="38">
        <f>IF(B185="","",IF(K185&lt;&gt;"","Returned",IF(H185="","Open-ended",IF(INT(H185)&lt;TODAY(),"Overdue",IF(INT(H185)=TODAY(),"Due today","Out")))))</f>
      </c>
      <c r="B185" s="31"/>
      <c r="C185" s="37">
        <f>IF(B185="","",IF(ISNA(MATCH(B185,Equipment!$A$2:$A$501,0)),"Not in Equipment",IFERROR(INDEX(Equipment!$B$2:$B$501,MATCH(B185,Equipment!$A$2:$A$501,0))&amp;"","")))</f>
      </c>
      <c r="D185" s="37">
        <f>IF(B185="","",IFERROR(INDEX(Equipment!$C$2:$C$501,MATCH(B185,Equipment!$A$2:$A$501,0))&amp;"",""))</f>
      </c>
      <c r="E185" s="35"/>
      <c r="F185" s="30"/>
      <c r="G185" s="33"/>
      <c r="H185" s="32"/>
      <c r="I185" s="30"/>
      <c r="J185" s="35"/>
      <c r="K185" s="33"/>
      <c r="L185" s="39">
        <f>IF(OR(B185="",G185=""),"",INT(IF(K185="",NOW(),K185)-G185))</f>
      </c>
      <c r="M185" s="38">
        <f>IF(OR(E185="",J185=""),"",IFERROR(IF(MATCH(J185,{"new","good","worn","damaged"},0)&gt;MATCH(E185,{"new","good","worn","damaged"},0),"Worse","OK"),""))</f>
      </c>
      <c r="N185" s="36"/>
      <c r="O185" s="37">
        <f>IF(A185="Overdue",INT(H185)+ROW()/100000,"")</f>
      </c>
      <c r="P185" s="37">
        <f>IF(AND(B185&lt;&gt;"",K185=""),B185,"")</f>
      </c>
    </row>
    <row r="186">
      <c r="A186" s="38">
        <f>IF(B186="","",IF(K186&lt;&gt;"","Returned",IF(H186="","Open-ended",IF(INT(H186)&lt;TODAY(),"Overdue",IF(INT(H186)=TODAY(),"Due today","Out")))))</f>
      </c>
      <c r="B186" s="31"/>
      <c r="C186" s="37">
        <f>IF(B186="","",IF(ISNA(MATCH(B186,Equipment!$A$2:$A$501,0)),"Not in Equipment",IFERROR(INDEX(Equipment!$B$2:$B$501,MATCH(B186,Equipment!$A$2:$A$501,0))&amp;"","")))</f>
      </c>
      <c r="D186" s="37">
        <f>IF(B186="","",IFERROR(INDEX(Equipment!$C$2:$C$501,MATCH(B186,Equipment!$A$2:$A$501,0))&amp;"",""))</f>
      </c>
      <c r="E186" s="35"/>
      <c r="F186" s="30"/>
      <c r="G186" s="33"/>
      <c r="H186" s="32"/>
      <c r="I186" s="30"/>
      <c r="J186" s="35"/>
      <c r="K186" s="33"/>
      <c r="L186" s="39">
        <f>IF(OR(B186="",G186=""),"",INT(IF(K186="",NOW(),K186)-G186))</f>
      </c>
      <c r="M186" s="38">
        <f>IF(OR(E186="",J186=""),"",IFERROR(IF(MATCH(J186,{"new","good","worn","damaged"},0)&gt;MATCH(E186,{"new","good","worn","damaged"},0),"Worse","OK"),""))</f>
      </c>
      <c r="N186" s="36"/>
      <c r="O186" s="37">
        <f>IF(A186="Overdue",INT(H186)+ROW()/100000,"")</f>
      </c>
      <c r="P186" s="37">
        <f>IF(AND(B186&lt;&gt;"",K186=""),B186,"")</f>
      </c>
    </row>
    <row r="187">
      <c r="A187" s="38">
        <f>IF(B187="","",IF(K187&lt;&gt;"","Returned",IF(H187="","Open-ended",IF(INT(H187)&lt;TODAY(),"Overdue",IF(INT(H187)=TODAY(),"Due today","Out")))))</f>
      </c>
      <c r="B187" s="31"/>
      <c r="C187" s="37">
        <f>IF(B187="","",IF(ISNA(MATCH(B187,Equipment!$A$2:$A$501,0)),"Not in Equipment",IFERROR(INDEX(Equipment!$B$2:$B$501,MATCH(B187,Equipment!$A$2:$A$501,0))&amp;"","")))</f>
      </c>
      <c r="D187" s="37">
        <f>IF(B187="","",IFERROR(INDEX(Equipment!$C$2:$C$501,MATCH(B187,Equipment!$A$2:$A$501,0))&amp;"",""))</f>
      </c>
      <c r="E187" s="35"/>
      <c r="F187" s="30"/>
      <c r="G187" s="33"/>
      <c r="H187" s="32"/>
      <c r="I187" s="30"/>
      <c r="J187" s="35"/>
      <c r="K187" s="33"/>
      <c r="L187" s="39">
        <f>IF(OR(B187="",G187=""),"",INT(IF(K187="",NOW(),K187)-G187))</f>
      </c>
      <c r="M187" s="38">
        <f>IF(OR(E187="",J187=""),"",IFERROR(IF(MATCH(J187,{"new","good","worn","damaged"},0)&gt;MATCH(E187,{"new","good","worn","damaged"},0),"Worse","OK"),""))</f>
      </c>
      <c r="N187" s="36"/>
      <c r="O187" s="37">
        <f>IF(A187="Overdue",INT(H187)+ROW()/100000,"")</f>
      </c>
      <c r="P187" s="37">
        <f>IF(AND(B187&lt;&gt;"",K187=""),B187,"")</f>
      </c>
    </row>
    <row r="188">
      <c r="A188" s="38">
        <f>IF(B188="","",IF(K188&lt;&gt;"","Returned",IF(H188="","Open-ended",IF(INT(H188)&lt;TODAY(),"Overdue",IF(INT(H188)=TODAY(),"Due today","Out")))))</f>
      </c>
      <c r="B188" s="31"/>
      <c r="C188" s="37">
        <f>IF(B188="","",IF(ISNA(MATCH(B188,Equipment!$A$2:$A$501,0)),"Not in Equipment",IFERROR(INDEX(Equipment!$B$2:$B$501,MATCH(B188,Equipment!$A$2:$A$501,0))&amp;"","")))</f>
      </c>
      <c r="D188" s="37">
        <f>IF(B188="","",IFERROR(INDEX(Equipment!$C$2:$C$501,MATCH(B188,Equipment!$A$2:$A$501,0))&amp;"",""))</f>
      </c>
      <c r="E188" s="35"/>
      <c r="F188" s="30"/>
      <c r="G188" s="33"/>
      <c r="H188" s="32"/>
      <c r="I188" s="30"/>
      <c r="J188" s="35"/>
      <c r="K188" s="33"/>
      <c r="L188" s="39">
        <f>IF(OR(B188="",G188=""),"",INT(IF(K188="",NOW(),K188)-G188))</f>
      </c>
      <c r="M188" s="38">
        <f>IF(OR(E188="",J188=""),"",IFERROR(IF(MATCH(J188,{"new","good","worn","damaged"},0)&gt;MATCH(E188,{"new","good","worn","damaged"},0),"Worse","OK"),""))</f>
      </c>
      <c r="N188" s="36"/>
      <c r="O188" s="37">
        <f>IF(A188="Overdue",INT(H188)+ROW()/100000,"")</f>
      </c>
      <c r="P188" s="37">
        <f>IF(AND(B188&lt;&gt;"",K188=""),B188,"")</f>
      </c>
    </row>
    <row r="189">
      <c r="A189" s="38">
        <f>IF(B189="","",IF(K189&lt;&gt;"","Returned",IF(H189="","Open-ended",IF(INT(H189)&lt;TODAY(),"Overdue",IF(INT(H189)=TODAY(),"Due today","Out")))))</f>
      </c>
      <c r="B189" s="31"/>
      <c r="C189" s="37">
        <f>IF(B189="","",IF(ISNA(MATCH(B189,Equipment!$A$2:$A$501,0)),"Not in Equipment",IFERROR(INDEX(Equipment!$B$2:$B$501,MATCH(B189,Equipment!$A$2:$A$501,0))&amp;"","")))</f>
      </c>
      <c r="D189" s="37">
        <f>IF(B189="","",IFERROR(INDEX(Equipment!$C$2:$C$501,MATCH(B189,Equipment!$A$2:$A$501,0))&amp;"",""))</f>
      </c>
      <c r="E189" s="35"/>
      <c r="F189" s="30"/>
      <c r="G189" s="33"/>
      <c r="H189" s="32"/>
      <c r="I189" s="30"/>
      <c r="J189" s="35"/>
      <c r="K189" s="33"/>
      <c r="L189" s="39">
        <f>IF(OR(B189="",G189=""),"",INT(IF(K189="",NOW(),K189)-G189))</f>
      </c>
      <c r="M189" s="38">
        <f>IF(OR(E189="",J189=""),"",IFERROR(IF(MATCH(J189,{"new","good","worn","damaged"},0)&gt;MATCH(E189,{"new","good","worn","damaged"},0),"Worse","OK"),""))</f>
      </c>
      <c r="N189" s="36"/>
      <c r="O189" s="37">
        <f>IF(A189="Overdue",INT(H189)+ROW()/100000,"")</f>
      </c>
      <c r="P189" s="37">
        <f>IF(AND(B189&lt;&gt;"",K189=""),B189,"")</f>
      </c>
    </row>
    <row r="190">
      <c r="A190" s="38">
        <f>IF(B190="","",IF(K190&lt;&gt;"","Returned",IF(H190="","Open-ended",IF(INT(H190)&lt;TODAY(),"Overdue",IF(INT(H190)=TODAY(),"Due today","Out")))))</f>
      </c>
      <c r="B190" s="31"/>
      <c r="C190" s="37">
        <f>IF(B190="","",IF(ISNA(MATCH(B190,Equipment!$A$2:$A$501,0)),"Not in Equipment",IFERROR(INDEX(Equipment!$B$2:$B$501,MATCH(B190,Equipment!$A$2:$A$501,0))&amp;"","")))</f>
      </c>
      <c r="D190" s="37">
        <f>IF(B190="","",IFERROR(INDEX(Equipment!$C$2:$C$501,MATCH(B190,Equipment!$A$2:$A$501,0))&amp;"",""))</f>
      </c>
      <c r="E190" s="35"/>
      <c r="F190" s="30"/>
      <c r="G190" s="33"/>
      <c r="H190" s="32"/>
      <c r="I190" s="30"/>
      <c r="J190" s="35"/>
      <c r="K190" s="33"/>
      <c r="L190" s="39">
        <f>IF(OR(B190="",G190=""),"",INT(IF(K190="",NOW(),K190)-G190))</f>
      </c>
      <c r="M190" s="38">
        <f>IF(OR(E190="",J190=""),"",IFERROR(IF(MATCH(J190,{"new","good","worn","damaged"},0)&gt;MATCH(E190,{"new","good","worn","damaged"},0),"Worse","OK"),""))</f>
      </c>
      <c r="N190" s="36"/>
      <c r="O190" s="37">
        <f>IF(A190="Overdue",INT(H190)+ROW()/100000,"")</f>
      </c>
      <c r="P190" s="37">
        <f>IF(AND(B190&lt;&gt;"",K190=""),B190,"")</f>
      </c>
    </row>
    <row r="191">
      <c r="A191" s="38">
        <f>IF(B191="","",IF(K191&lt;&gt;"","Returned",IF(H191="","Open-ended",IF(INT(H191)&lt;TODAY(),"Overdue",IF(INT(H191)=TODAY(),"Due today","Out")))))</f>
      </c>
      <c r="B191" s="31"/>
      <c r="C191" s="37">
        <f>IF(B191="","",IF(ISNA(MATCH(B191,Equipment!$A$2:$A$501,0)),"Not in Equipment",IFERROR(INDEX(Equipment!$B$2:$B$501,MATCH(B191,Equipment!$A$2:$A$501,0))&amp;"","")))</f>
      </c>
      <c r="D191" s="37">
        <f>IF(B191="","",IFERROR(INDEX(Equipment!$C$2:$C$501,MATCH(B191,Equipment!$A$2:$A$501,0))&amp;"",""))</f>
      </c>
      <c r="E191" s="35"/>
      <c r="F191" s="30"/>
      <c r="G191" s="33"/>
      <c r="H191" s="32"/>
      <c r="I191" s="30"/>
      <c r="J191" s="35"/>
      <c r="K191" s="33"/>
      <c r="L191" s="39">
        <f>IF(OR(B191="",G191=""),"",INT(IF(K191="",NOW(),K191)-G191))</f>
      </c>
      <c r="M191" s="38">
        <f>IF(OR(E191="",J191=""),"",IFERROR(IF(MATCH(J191,{"new","good","worn","damaged"},0)&gt;MATCH(E191,{"new","good","worn","damaged"},0),"Worse","OK"),""))</f>
      </c>
      <c r="N191" s="36"/>
      <c r="O191" s="37">
        <f>IF(A191="Overdue",INT(H191)+ROW()/100000,"")</f>
      </c>
      <c r="P191" s="37">
        <f>IF(AND(B191&lt;&gt;"",K191=""),B191,"")</f>
      </c>
    </row>
    <row r="192">
      <c r="A192" s="38">
        <f>IF(B192="","",IF(K192&lt;&gt;"","Returned",IF(H192="","Open-ended",IF(INT(H192)&lt;TODAY(),"Overdue",IF(INT(H192)=TODAY(),"Due today","Out")))))</f>
      </c>
      <c r="B192" s="31"/>
      <c r="C192" s="37">
        <f>IF(B192="","",IF(ISNA(MATCH(B192,Equipment!$A$2:$A$501,0)),"Not in Equipment",IFERROR(INDEX(Equipment!$B$2:$B$501,MATCH(B192,Equipment!$A$2:$A$501,0))&amp;"","")))</f>
      </c>
      <c r="D192" s="37">
        <f>IF(B192="","",IFERROR(INDEX(Equipment!$C$2:$C$501,MATCH(B192,Equipment!$A$2:$A$501,0))&amp;"",""))</f>
      </c>
      <c r="E192" s="35"/>
      <c r="F192" s="30"/>
      <c r="G192" s="33"/>
      <c r="H192" s="32"/>
      <c r="I192" s="30"/>
      <c r="J192" s="35"/>
      <c r="K192" s="33"/>
      <c r="L192" s="39">
        <f>IF(OR(B192="",G192=""),"",INT(IF(K192="",NOW(),K192)-G192))</f>
      </c>
      <c r="M192" s="38">
        <f>IF(OR(E192="",J192=""),"",IFERROR(IF(MATCH(J192,{"new","good","worn","damaged"},0)&gt;MATCH(E192,{"new","good","worn","damaged"},0),"Worse","OK"),""))</f>
      </c>
      <c r="N192" s="36"/>
      <c r="O192" s="37">
        <f>IF(A192="Overdue",INT(H192)+ROW()/100000,"")</f>
      </c>
      <c r="P192" s="37">
        <f>IF(AND(B192&lt;&gt;"",K192=""),B192,"")</f>
      </c>
    </row>
    <row r="193">
      <c r="A193" s="38">
        <f>IF(B193="","",IF(K193&lt;&gt;"","Returned",IF(H193="","Open-ended",IF(INT(H193)&lt;TODAY(),"Overdue",IF(INT(H193)=TODAY(),"Due today","Out")))))</f>
      </c>
      <c r="B193" s="31"/>
      <c r="C193" s="37">
        <f>IF(B193="","",IF(ISNA(MATCH(B193,Equipment!$A$2:$A$501,0)),"Not in Equipment",IFERROR(INDEX(Equipment!$B$2:$B$501,MATCH(B193,Equipment!$A$2:$A$501,0))&amp;"","")))</f>
      </c>
      <c r="D193" s="37">
        <f>IF(B193="","",IFERROR(INDEX(Equipment!$C$2:$C$501,MATCH(B193,Equipment!$A$2:$A$501,0))&amp;"",""))</f>
      </c>
      <c r="E193" s="35"/>
      <c r="F193" s="30"/>
      <c r="G193" s="33"/>
      <c r="H193" s="32"/>
      <c r="I193" s="30"/>
      <c r="J193" s="35"/>
      <c r="K193" s="33"/>
      <c r="L193" s="39">
        <f>IF(OR(B193="",G193=""),"",INT(IF(K193="",NOW(),K193)-G193))</f>
      </c>
      <c r="M193" s="38">
        <f>IF(OR(E193="",J193=""),"",IFERROR(IF(MATCH(J193,{"new","good","worn","damaged"},0)&gt;MATCH(E193,{"new","good","worn","damaged"},0),"Worse","OK"),""))</f>
      </c>
      <c r="N193" s="36"/>
      <c r="O193" s="37">
        <f>IF(A193="Overdue",INT(H193)+ROW()/100000,"")</f>
      </c>
      <c r="P193" s="37">
        <f>IF(AND(B193&lt;&gt;"",K193=""),B193,"")</f>
      </c>
    </row>
    <row r="194">
      <c r="A194" s="38">
        <f>IF(B194="","",IF(K194&lt;&gt;"","Returned",IF(H194="","Open-ended",IF(INT(H194)&lt;TODAY(),"Overdue",IF(INT(H194)=TODAY(),"Due today","Out")))))</f>
      </c>
      <c r="B194" s="31"/>
      <c r="C194" s="37">
        <f>IF(B194="","",IF(ISNA(MATCH(B194,Equipment!$A$2:$A$501,0)),"Not in Equipment",IFERROR(INDEX(Equipment!$B$2:$B$501,MATCH(B194,Equipment!$A$2:$A$501,0))&amp;"","")))</f>
      </c>
      <c r="D194" s="37">
        <f>IF(B194="","",IFERROR(INDEX(Equipment!$C$2:$C$501,MATCH(B194,Equipment!$A$2:$A$501,0))&amp;"",""))</f>
      </c>
      <c r="E194" s="35"/>
      <c r="F194" s="30"/>
      <c r="G194" s="33"/>
      <c r="H194" s="32"/>
      <c r="I194" s="30"/>
      <c r="J194" s="35"/>
      <c r="K194" s="33"/>
      <c r="L194" s="39">
        <f>IF(OR(B194="",G194=""),"",INT(IF(K194="",NOW(),K194)-G194))</f>
      </c>
      <c r="M194" s="38">
        <f>IF(OR(E194="",J194=""),"",IFERROR(IF(MATCH(J194,{"new","good","worn","damaged"},0)&gt;MATCH(E194,{"new","good","worn","damaged"},0),"Worse","OK"),""))</f>
      </c>
      <c r="N194" s="36"/>
      <c r="O194" s="37">
        <f>IF(A194="Overdue",INT(H194)+ROW()/100000,"")</f>
      </c>
      <c r="P194" s="37">
        <f>IF(AND(B194&lt;&gt;"",K194=""),B194,"")</f>
      </c>
    </row>
    <row r="195">
      <c r="A195" s="38">
        <f>IF(B195="","",IF(K195&lt;&gt;"","Returned",IF(H195="","Open-ended",IF(INT(H195)&lt;TODAY(),"Overdue",IF(INT(H195)=TODAY(),"Due today","Out")))))</f>
      </c>
      <c r="B195" s="31"/>
      <c r="C195" s="37">
        <f>IF(B195="","",IF(ISNA(MATCH(B195,Equipment!$A$2:$A$501,0)),"Not in Equipment",IFERROR(INDEX(Equipment!$B$2:$B$501,MATCH(B195,Equipment!$A$2:$A$501,0))&amp;"","")))</f>
      </c>
      <c r="D195" s="37">
        <f>IF(B195="","",IFERROR(INDEX(Equipment!$C$2:$C$501,MATCH(B195,Equipment!$A$2:$A$501,0))&amp;"",""))</f>
      </c>
      <c r="E195" s="35"/>
      <c r="F195" s="30"/>
      <c r="G195" s="33"/>
      <c r="H195" s="32"/>
      <c r="I195" s="30"/>
      <c r="J195" s="35"/>
      <c r="K195" s="33"/>
      <c r="L195" s="39">
        <f>IF(OR(B195="",G195=""),"",INT(IF(K195="",NOW(),K195)-G195))</f>
      </c>
      <c r="M195" s="38">
        <f>IF(OR(E195="",J195=""),"",IFERROR(IF(MATCH(J195,{"new","good","worn","damaged"},0)&gt;MATCH(E195,{"new","good","worn","damaged"},0),"Worse","OK"),""))</f>
      </c>
      <c r="N195" s="36"/>
      <c r="O195" s="37">
        <f>IF(A195="Overdue",INT(H195)+ROW()/100000,"")</f>
      </c>
      <c r="P195" s="37">
        <f>IF(AND(B195&lt;&gt;"",K195=""),B195,"")</f>
      </c>
    </row>
    <row r="196">
      <c r="A196" s="38">
        <f>IF(B196="","",IF(K196&lt;&gt;"","Returned",IF(H196="","Open-ended",IF(INT(H196)&lt;TODAY(),"Overdue",IF(INT(H196)=TODAY(),"Due today","Out")))))</f>
      </c>
      <c r="B196" s="31"/>
      <c r="C196" s="37">
        <f>IF(B196="","",IF(ISNA(MATCH(B196,Equipment!$A$2:$A$501,0)),"Not in Equipment",IFERROR(INDEX(Equipment!$B$2:$B$501,MATCH(B196,Equipment!$A$2:$A$501,0))&amp;"","")))</f>
      </c>
      <c r="D196" s="37">
        <f>IF(B196="","",IFERROR(INDEX(Equipment!$C$2:$C$501,MATCH(B196,Equipment!$A$2:$A$501,0))&amp;"",""))</f>
      </c>
      <c r="E196" s="35"/>
      <c r="F196" s="30"/>
      <c r="G196" s="33"/>
      <c r="H196" s="32"/>
      <c r="I196" s="30"/>
      <c r="J196" s="35"/>
      <c r="K196" s="33"/>
      <c r="L196" s="39">
        <f>IF(OR(B196="",G196=""),"",INT(IF(K196="",NOW(),K196)-G196))</f>
      </c>
      <c r="M196" s="38">
        <f>IF(OR(E196="",J196=""),"",IFERROR(IF(MATCH(J196,{"new","good","worn","damaged"},0)&gt;MATCH(E196,{"new","good","worn","damaged"},0),"Worse","OK"),""))</f>
      </c>
      <c r="N196" s="36"/>
      <c r="O196" s="37">
        <f>IF(A196="Overdue",INT(H196)+ROW()/100000,"")</f>
      </c>
      <c r="P196" s="37">
        <f>IF(AND(B196&lt;&gt;"",K196=""),B196,"")</f>
      </c>
    </row>
    <row r="197">
      <c r="A197" s="38">
        <f>IF(B197="","",IF(K197&lt;&gt;"","Returned",IF(H197="","Open-ended",IF(INT(H197)&lt;TODAY(),"Overdue",IF(INT(H197)=TODAY(),"Due today","Out")))))</f>
      </c>
      <c r="B197" s="31"/>
      <c r="C197" s="37">
        <f>IF(B197="","",IF(ISNA(MATCH(B197,Equipment!$A$2:$A$501,0)),"Not in Equipment",IFERROR(INDEX(Equipment!$B$2:$B$501,MATCH(B197,Equipment!$A$2:$A$501,0))&amp;"","")))</f>
      </c>
      <c r="D197" s="37">
        <f>IF(B197="","",IFERROR(INDEX(Equipment!$C$2:$C$501,MATCH(B197,Equipment!$A$2:$A$501,0))&amp;"",""))</f>
      </c>
      <c r="E197" s="35"/>
      <c r="F197" s="30"/>
      <c r="G197" s="33"/>
      <c r="H197" s="32"/>
      <c r="I197" s="30"/>
      <c r="J197" s="35"/>
      <c r="K197" s="33"/>
      <c r="L197" s="39">
        <f>IF(OR(B197="",G197=""),"",INT(IF(K197="",NOW(),K197)-G197))</f>
      </c>
      <c r="M197" s="38">
        <f>IF(OR(E197="",J197=""),"",IFERROR(IF(MATCH(J197,{"new","good","worn","damaged"},0)&gt;MATCH(E197,{"new","good","worn","damaged"},0),"Worse","OK"),""))</f>
      </c>
      <c r="N197" s="36"/>
      <c r="O197" s="37">
        <f>IF(A197="Overdue",INT(H197)+ROW()/100000,"")</f>
      </c>
      <c r="P197" s="37">
        <f>IF(AND(B197&lt;&gt;"",K197=""),B197,"")</f>
      </c>
    </row>
    <row r="198">
      <c r="A198" s="38">
        <f>IF(B198="","",IF(K198&lt;&gt;"","Returned",IF(H198="","Open-ended",IF(INT(H198)&lt;TODAY(),"Overdue",IF(INT(H198)=TODAY(),"Due today","Out")))))</f>
      </c>
      <c r="B198" s="31"/>
      <c r="C198" s="37">
        <f>IF(B198="","",IF(ISNA(MATCH(B198,Equipment!$A$2:$A$501,0)),"Not in Equipment",IFERROR(INDEX(Equipment!$B$2:$B$501,MATCH(B198,Equipment!$A$2:$A$501,0))&amp;"","")))</f>
      </c>
      <c r="D198" s="37">
        <f>IF(B198="","",IFERROR(INDEX(Equipment!$C$2:$C$501,MATCH(B198,Equipment!$A$2:$A$501,0))&amp;"",""))</f>
      </c>
      <c r="E198" s="35"/>
      <c r="F198" s="30"/>
      <c r="G198" s="33"/>
      <c r="H198" s="32"/>
      <c r="I198" s="30"/>
      <c r="J198" s="35"/>
      <c r="K198" s="33"/>
      <c r="L198" s="39">
        <f>IF(OR(B198="",G198=""),"",INT(IF(K198="",NOW(),K198)-G198))</f>
      </c>
      <c r="M198" s="38">
        <f>IF(OR(E198="",J198=""),"",IFERROR(IF(MATCH(J198,{"new","good","worn","damaged"},0)&gt;MATCH(E198,{"new","good","worn","damaged"},0),"Worse","OK"),""))</f>
      </c>
      <c r="N198" s="36"/>
      <c r="O198" s="37">
        <f>IF(A198="Overdue",INT(H198)+ROW()/100000,"")</f>
      </c>
      <c r="P198" s="37">
        <f>IF(AND(B198&lt;&gt;"",K198=""),B198,"")</f>
      </c>
    </row>
    <row r="199">
      <c r="A199" s="38">
        <f>IF(B199="","",IF(K199&lt;&gt;"","Returned",IF(H199="","Open-ended",IF(INT(H199)&lt;TODAY(),"Overdue",IF(INT(H199)=TODAY(),"Due today","Out")))))</f>
      </c>
      <c r="B199" s="31"/>
      <c r="C199" s="37">
        <f>IF(B199="","",IF(ISNA(MATCH(B199,Equipment!$A$2:$A$501,0)),"Not in Equipment",IFERROR(INDEX(Equipment!$B$2:$B$501,MATCH(B199,Equipment!$A$2:$A$501,0))&amp;"","")))</f>
      </c>
      <c r="D199" s="37">
        <f>IF(B199="","",IFERROR(INDEX(Equipment!$C$2:$C$501,MATCH(B199,Equipment!$A$2:$A$501,0))&amp;"",""))</f>
      </c>
      <c r="E199" s="35"/>
      <c r="F199" s="30"/>
      <c r="G199" s="33"/>
      <c r="H199" s="32"/>
      <c r="I199" s="30"/>
      <c r="J199" s="35"/>
      <c r="K199" s="33"/>
      <c r="L199" s="39">
        <f>IF(OR(B199="",G199=""),"",INT(IF(K199="",NOW(),K199)-G199))</f>
      </c>
      <c r="M199" s="38">
        <f>IF(OR(E199="",J199=""),"",IFERROR(IF(MATCH(J199,{"new","good","worn","damaged"},0)&gt;MATCH(E199,{"new","good","worn","damaged"},0),"Worse","OK"),""))</f>
      </c>
      <c r="N199" s="36"/>
      <c r="O199" s="37">
        <f>IF(A199="Overdue",INT(H199)+ROW()/100000,"")</f>
      </c>
      <c r="P199" s="37">
        <f>IF(AND(B199&lt;&gt;"",K199=""),B199,"")</f>
      </c>
    </row>
    <row r="200">
      <c r="A200" s="38">
        <f>IF(B200="","",IF(K200&lt;&gt;"","Returned",IF(H200="","Open-ended",IF(INT(H200)&lt;TODAY(),"Overdue",IF(INT(H200)=TODAY(),"Due today","Out")))))</f>
      </c>
      <c r="B200" s="31"/>
      <c r="C200" s="37">
        <f>IF(B200="","",IF(ISNA(MATCH(B200,Equipment!$A$2:$A$501,0)),"Not in Equipment",IFERROR(INDEX(Equipment!$B$2:$B$501,MATCH(B200,Equipment!$A$2:$A$501,0))&amp;"","")))</f>
      </c>
      <c r="D200" s="37">
        <f>IF(B200="","",IFERROR(INDEX(Equipment!$C$2:$C$501,MATCH(B200,Equipment!$A$2:$A$501,0))&amp;"",""))</f>
      </c>
      <c r="E200" s="35"/>
      <c r="F200" s="30"/>
      <c r="G200" s="33"/>
      <c r="H200" s="32"/>
      <c r="I200" s="30"/>
      <c r="J200" s="35"/>
      <c r="K200" s="33"/>
      <c r="L200" s="39">
        <f>IF(OR(B200="",G200=""),"",INT(IF(K200="",NOW(),K200)-G200))</f>
      </c>
      <c r="M200" s="38">
        <f>IF(OR(E200="",J200=""),"",IFERROR(IF(MATCH(J200,{"new","good","worn","damaged"},0)&gt;MATCH(E200,{"new","good","worn","damaged"},0),"Worse","OK"),""))</f>
      </c>
      <c r="N200" s="36"/>
      <c r="O200" s="37">
        <f>IF(A200="Overdue",INT(H200)+ROW()/100000,"")</f>
      </c>
      <c r="P200" s="37">
        <f>IF(AND(B200&lt;&gt;"",K200=""),B200,"")</f>
      </c>
    </row>
    <row r="201">
      <c r="A201" s="38">
        <f>IF(B201="","",IF(K201&lt;&gt;"","Returned",IF(H201="","Open-ended",IF(INT(H201)&lt;TODAY(),"Overdue",IF(INT(H201)=TODAY(),"Due today","Out")))))</f>
      </c>
      <c r="B201" s="31"/>
      <c r="C201" s="37">
        <f>IF(B201="","",IF(ISNA(MATCH(B201,Equipment!$A$2:$A$501,0)),"Not in Equipment",IFERROR(INDEX(Equipment!$B$2:$B$501,MATCH(B201,Equipment!$A$2:$A$501,0))&amp;"","")))</f>
      </c>
      <c r="D201" s="37">
        <f>IF(B201="","",IFERROR(INDEX(Equipment!$C$2:$C$501,MATCH(B201,Equipment!$A$2:$A$501,0))&amp;"",""))</f>
      </c>
      <c r="E201" s="35"/>
      <c r="F201" s="30"/>
      <c r="G201" s="33"/>
      <c r="H201" s="32"/>
      <c r="I201" s="30"/>
      <c r="J201" s="35"/>
      <c r="K201" s="33"/>
      <c r="L201" s="39">
        <f>IF(OR(B201="",G201=""),"",INT(IF(K201="",NOW(),K201)-G201))</f>
      </c>
      <c r="M201" s="38">
        <f>IF(OR(E201="",J201=""),"",IFERROR(IF(MATCH(J201,{"new","good","worn","damaged"},0)&gt;MATCH(E201,{"new","good","worn","damaged"},0),"Worse","OK"),""))</f>
      </c>
      <c r="N201" s="36"/>
      <c r="O201" s="37">
        <f>IF(A201="Overdue",INT(H201)+ROW()/100000,"")</f>
      </c>
      <c r="P201" s="37">
        <f>IF(AND(B201&lt;&gt;"",K201=""),B201,"")</f>
      </c>
    </row>
    <row r="202">
      <c r="A202" s="38">
        <f>IF(B202="","",IF(K202&lt;&gt;"","Returned",IF(H202="","Open-ended",IF(INT(H202)&lt;TODAY(),"Overdue",IF(INT(H202)=TODAY(),"Due today","Out")))))</f>
      </c>
      <c r="B202" s="31"/>
      <c r="C202" s="37">
        <f>IF(B202="","",IF(ISNA(MATCH(B202,Equipment!$A$2:$A$501,0)),"Not in Equipment",IFERROR(INDEX(Equipment!$B$2:$B$501,MATCH(B202,Equipment!$A$2:$A$501,0))&amp;"","")))</f>
      </c>
      <c r="D202" s="37">
        <f>IF(B202="","",IFERROR(INDEX(Equipment!$C$2:$C$501,MATCH(B202,Equipment!$A$2:$A$501,0))&amp;"",""))</f>
      </c>
      <c r="E202" s="35"/>
      <c r="F202" s="30"/>
      <c r="G202" s="33"/>
      <c r="H202" s="32"/>
      <c r="I202" s="30"/>
      <c r="J202" s="35"/>
      <c r="K202" s="33"/>
      <c r="L202" s="39">
        <f>IF(OR(B202="",G202=""),"",INT(IF(K202="",NOW(),K202)-G202))</f>
      </c>
      <c r="M202" s="38">
        <f>IF(OR(E202="",J202=""),"",IFERROR(IF(MATCH(J202,{"new","good","worn","damaged"},0)&gt;MATCH(E202,{"new","good","worn","damaged"},0),"Worse","OK"),""))</f>
      </c>
      <c r="N202" s="36"/>
      <c r="O202" s="37">
        <f>IF(A202="Overdue",INT(H202)+ROW()/100000,"")</f>
      </c>
      <c r="P202" s="37">
        <f>IF(AND(B202&lt;&gt;"",K202=""),B202,"")</f>
      </c>
    </row>
    <row r="203">
      <c r="A203" s="38">
        <f>IF(B203="","",IF(K203&lt;&gt;"","Returned",IF(H203="","Open-ended",IF(INT(H203)&lt;TODAY(),"Overdue",IF(INT(H203)=TODAY(),"Due today","Out")))))</f>
      </c>
      <c r="B203" s="31"/>
      <c r="C203" s="37">
        <f>IF(B203="","",IF(ISNA(MATCH(B203,Equipment!$A$2:$A$501,0)),"Not in Equipment",IFERROR(INDEX(Equipment!$B$2:$B$501,MATCH(B203,Equipment!$A$2:$A$501,0))&amp;"","")))</f>
      </c>
      <c r="D203" s="37">
        <f>IF(B203="","",IFERROR(INDEX(Equipment!$C$2:$C$501,MATCH(B203,Equipment!$A$2:$A$501,0))&amp;"",""))</f>
      </c>
      <c r="E203" s="35"/>
      <c r="F203" s="30"/>
      <c r="G203" s="33"/>
      <c r="H203" s="32"/>
      <c r="I203" s="30"/>
      <c r="J203" s="35"/>
      <c r="K203" s="33"/>
      <c r="L203" s="39">
        <f>IF(OR(B203="",G203=""),"",INT(IF(K203="",NOW(),K203)-G203))</f>
      </c>
      <c r="M203" s="38">
        <f>IF(OR(E203="",J203=""),"",IFERROR(IF(MATCH(J203,{"new","good","worn","damaged"},0)&gt;MATCH(E203,{"new","good","worn","damaged"},0),"Worse","OK"),""))</f>
      </c>
      <c r="N203" s="36"/>
      <c r="O203" s="37">
        <f>IF(A203="Overdue",INT(H203)+ROW()/100000,"")</f>
      </c>
      <c r="P203" s="37">
        <f>IF(AND(B203&lt;&gt;"",K203=""),B203,"")</f>
      </c>
    </row>
    <row r="204">
      <c r="A204" s="38">
        <f>IF(B204="","",IF(K204&lt;&gt;"","Returned",IF(H204="","Open-ended",IF(INT(H204)&lt;TODAY(),"Overdue",IF(INT(H204)=TODAY(),"Due today","Out")))))</f>
      </c>
      <c r="B204" s="31"/>
      <c r="C204" s="37">
        <f>IF(B204="","",IF(ISNA(MATCH(B204,Equipment!$A$2:$A$501,0)),"Not in Equipment",IFERROR(INDEX(Equipment!$B$2:$B$501,MATCH(B204,Equipment!$A$2:$A$501,0))&amp;"","")))</f>
      </c>
      <c r="D204" s="37">
        <f>IF(B204="","",IFERROR(INDEX(Equipment!$C$2:$C$501,MATCH(B204,Equipment!$A$2:$A$501,0))&amp;"",""))</f>
      </c>
      <c r="E204" s="35"/>
      <c r="F204" s="30"/>
      <c r="G204" s="33"/>
      <c r="H204" s="32"/>
      <c r="I204" s="30"/>
      <c r="J204" s="35"/>
      <c r="K204" s="33"/>
      <c r="L204" s="39">
        <f>IF(OR(B204="",G204=""),"",INT(IF(K204="",NOW(),K204)-G204))</f>
      </c>
      <c r="M204" s="38">
        <f>IF(OR(E204="",J204=""),"",IFERROR(IF(MATCH(J204,{"new","good","worn","damaged"},0)&gt;MATCH(E204,{"new","good","worn","damaged"},0),"Worse","OK"),""))</f>
      </c>
      <c r="N204" s="36"/>
      <c r="O204" s="37">
        <f>IF(A204="Overdue",INT(H204)+ROW()/100000,"")</f>
      </c>
      <c r="P204" s="37">
        <f>IF(AND(B204&lt;&gt;"",K204=""),B204,"")</f>
      </c>
    </row>
    <row r="205">
      <c r="A205" s="38">
        <f>IF(B205="","",IF(K205&lt;&gt;"","Returned",IF(H205="","Open-ended",IF(INT(H205)&lt;TODAY(),"Overdue",IF(INT(H205)=TODAY(),"Due today","Out")))))</f>
      </c>
      <c r="B205" s="31"/>
      <c r="C205" s="37">
        <f>IF(B205="","",IF(ISNA(MATCH(B205,Equipment!$A$2:$A$501,0)),"Not in Equipment",IFERROR(INDEX(Equipment!$B$2:$B$501,MATCH(B205,Equipment!$A$2:$A$501,0))&amp;"","")))</f>
      </c>
      <c r="D205" s="37">
        <f>IF(B205="","",IFERROR(INDEX(Equipment!$C$2:$C$501,MATCH(B205,Equipment!$A$2:$A$501,0))&amp;"",""))</f>
      </c>
      <c r="E205" s="35"/>
      <c r="F205" s="30"/>
      <c r="G205" s="33"/>
      <c r="H205" s="32"/>
      <c r="I205" s="30"/>
      <c r="J205" s="35"/>
      <c r="K205" s="33"/>
      <c r="L205" s="39">
        <f>IF(OR(B205="",G205=""),"",INT(IF(K205="",NOW(),K205)-G205))</f>
      </c>
      <c r="M205" s="38">
        <f>IF(OR(E205="",J205=""),"",IFERROR(IF(MATCH(J205,{"new","good","worn","damaged"},0)&gt;MATCH(E205,{"new","good","worn","damaged"},0),"Worse","OK"),""))</f>
      </c>
      <c r="N205" s="36"/>
      <c r="O205" s="37">
        <f>IF(A205="Overdue",INT(H205)+ROW()/100000,"")</f>
      </c>
      <c r="P205" s="37">
        <f>IF(AND(B205&lt;&gt;"",K205=""),B205,"")</f>
      </c>
    </row>
    <row r="206">
      <c r="A206" s="38">
        <f>IF(B206="","",IF(K206&lt;&gt;"","Returned",IF(H206="","Open-ended",IF(INT(H206)&lt;TODAY(),"Overdue",IF(INT(H206)=TODAY(),"Due today","Out")))))</f>
      </c>
      <c r="B206" s="31"/>
      <c r="C206" s="37">
        <f>IF(B206="","",IF(ISNA(MATCH(B206,Equipment!$A$2:$A$501,0)),"Not in Equipment",IFERROR(INDEX(Equipment!$B$2:$B$501,MATCH(B206,Equipment!$A$2:$A$501,0))&amp;"","")))</f>
      </c>
      <c r="D206" s="37">
        <f>IF(B206="","",IFERROR(INDEX(Equipment!$C$2:$C$501,MATCH(B206,Equipment!$A$2:$A$501,0))&amp;"",""))</f>
      </c>
      <c r="E206" s="35"/>
      <c r="F206" s="30"/>
      <c r="G206" s="33"/>
      <c r="H206" s="32"/>
      <c r="I206" s="30"/>
      <c r="J206" s="35"/>
      <c r="K206" s="33"/>
      <c r="L206" s="39">
        <f>IF(OR(B206="",G206=""),"",INT(IF(K206="",NOW(),K206)-G206))</f>
      </c>
      <c r="M206" s="38">
        <f>IF(OR(E206="",J206=""),"",IFERROR(IF(MATCH(J206,{"new","good","worn","damaged"},0)&gt;MATCH(E206,{"new","good","worn","damaged"},0),"Worse","OK"),""))</f>
      </c>
      <c r="N206" s="36"/>
      <c r="O206" s="37">
        <f>IF(A206="Overdue",INT(H206)+ROW()/100000,"")</f>
      </c>
      <c r="P206" s="37">
        <f>IF(AND(B206&lt;&gt;"",K206=""),B206,"")</f>
      </c>
    </row>
    <row r="207">
      <c r="A207" s="38">
        <f>IF(B207="","",IF(K207&lt;&gt;"","Returned",IF(H207="","Open-ended",IF(INT(H207)&lt;TODAY(),"Overdue",IF(INT(H207)=TODAY(),"Due today","Out")))))</f>
      </c>
      <c r="B207" s="31"/>
      <c r="C207" s="37">
        <f>IF(B207="","",IF(ISNA(MATCH(B207,Equipment!$A$2:$A$501,0)),"Not in Equipment",IFERROR(INDEX(Equipment!$B$2:$B$501,MATCH(B207,Equipment!$A$2:$A$501,0))&amp;"","")))</f>
      </c>
      <c r="D207" s="37">
        <f>IF(B207="","",IFERROR(INDEX(Equipment!$C$2:$C$501,MATCH(B207,Equipment!$A$2:$A$501,0))&amp;"",""))</f>
      </c>
      <c r="E207" s="35"/>
      <c r="F207" s="30"/>
      <c r="G207" s="33"/>
      <c r="H207" s="32"/>
      <c r="I207" s="30"/>
      <c r="J207" s="35"/>
      <c r="K207" s="33"/>
      <c r="L207" s="39">
        <f>IF(OR(B207="",G207=""),"",INT(IF(K207="",NOW(),K207)-G207))</f>
      </c>
      <c r="M207" s="38">
        <f>IF(OR(E207="",J207=""),"",IFERROR(IF(MATCH(J207,{"new","good","worn","damaged"},0)&gt;MATCH(E207,{"new","good","worn","damaged"},0),"Worse","OK"),""))</f>
      </c>
      <c r="N207" s="36"/>
      <c r="O207" s="37">
        <f>IF(A207="Overdue",INT(H207)+ROW()/100000,"")</f>
      </c>
      <c r="P207" s="37">
        <f>IF(AND(B207&lt;&gt;"",K207=""),B207,"")</f>
      </c>
    </row>
    <row r="208">
      <c r="A208" s="38">
        <f>IF(B208="","",IF(K208&lt;&gt;"","Returned",IF(H208="","Open-ended",IF(INT(H208)&lt;TODAY(),"Overdue",IF(INT(H208)=TODAY(),"Due today","Out")))))</f>
      </c>
      <c r="B208" s="31"/>
      <c r="C208" s="37">
        <f>IF(B208="","",IF(ISNA(MATCH(B208,Equipment!$A$2:$A$501,0)),"Not in Equipment",IFERROR(INDEX(Equipment!$B$2:$B$501,MATCH(B208,Equipment!$A$2:$A$501,0))&amp;"","")))</f>
      </c>
      <c r="D208" s="37">
        <f>IF(B208="","",IFERROR(INDEX(Equipment!$C$2:$C$501,MATCH(B208,Equipment!$A$2:$A$501,0))&amp;"",""))</f>
      </c>
      <c r="E208" s="35"/>
      <c r="F208" s="30"/>
      <c r="G208" s="33"/>
      <c r="H208" s="32"/>
      <c r="I208" s="30"/>
      <c r="J208" s="35"/>
      <c r="K208" s="33"/>
      <c r="L208" s="39">
        <f>IF(OR(B208="",G208=""),"",INT(IF(K208="",NOW(),K208)-G208))</f>
      </c>
      <c r="M208" s="38">
        <f>IF(OR(E208="",J208=""),"",IFERROR(IF(MATCH(J208,{"new","good","worn","damaged"},0)&gt;MATCH(E208,{"new","good","worn","damaged"},0),"Worse","OK"),""))</f>
      </c>
      <c r="N208" s="36"/>
      <c r="O208" s="37">
        <f>IF(A208="Overdue",INT(H208)+ROW()/100000,"")</f>
      </c>
      <c r="P208" s="37">
        <f>IF(AND(B208&lt;&gt;"",K208=""),B208,"")</f>
      </c>
    </row>
    <row r="209">
      <c r="A209" s="38">
        <f>IF(B209="","",IF(K209&lt;&gt;"","Returned",IF(H209="","Open-ended",IF(INT(H209)&lt;TODAY(),"Overdue",IF(INT(H209)=TODAY(),"Due today","Out")))))</f>
      </c>
      <c r="B209" s="31"/>
      <c r="C209" s="37">
        <f>IF(B209="","",IF(ISNA(MATCH(B209,Equipment!$A$2:$A$501,0)),"Not in Equipment",IFERROR(INDEX(Equipment!$B$2:$B$501,MATCH(B209,Equipment!$A$2:$A$501,0))&amp;"","")))</f>
      </c>
      <c r="D209" s="37">
        <f>IF(B209="","",IFERROR(INDEX(Equipment!$C$2:$C$501,MATCH(B209,Equipment!$A$2:$A$501,0))&amp;"",""))</f>
      </c>
      <c r="E209" s="35"/>
      <c r="F209" s="30"/>
      <c r="G209" s="33"/>
      <c r="H209" s="32"/>
      <c r="I209" s="30"/>
      <c r="J209" s="35"/>
      <c r="K209" s="33"/>
      <c r="L209" s="39">
        <f>IF(OR(B209="",G209=""),"",INT(IF(K209="",NOW(),K209)-G209))</f>
      </c>
      <c r="M209" s="38">
        <f>IF(OR(E209="",J209=""),"",IFERROR(IF(MATCH(J209,{"new","good","worn","damaged"},0)&gt;MATCH(E209,{"new","good","worn","damaged"},0),"Worse","OK"),""))</f>
      </c>
      <c r="N209" s="36"/>
      <c r="O209" s="37">
        <f>IF(A209="Overdue",INT(H209)+ROW()/100000,"")</f>
      </c>
      <c r="P209" s="37">
        <f>IF(AND(B209&lt;&gt;"",K209=""),B209,"")</f>
      </c>
    </row>
    <row r="210">
      <c r="A210" s="38">
        <f>IF(B210="","",IF(K210&lt;&gt;"","Returned",IF(H210="","Open-ended",IF(INT(H210)&lt;TODAY(),"Overdue",IF(INT(H210)=TODAY(),"Due today","Out")))))</f>
      </c>
      <c r="B210" s="31"/>
      <c r="C210" s="37">
        <f>IF(B210="","",IF(ISNA(MATCH(B210,Equipment!$A$2:$A$501,0)),"Not in Equipment",IFERROR(INDEX(Equipment!$B$2:$B$501,MATCH(B210,Equipment!$A$2:$A$501,0))&amp;"","")))</f>
      </c>
      <c r="D210" s="37">
        <f>IF(B210="","",IFERROR(INDEX(Equipment!$C$2:$C$501,MATCH(B210,Equipment!$A$2:$A$501,0))&amp;"",""))</f>
      </c>
      <c r="E210" s="35"/>
      <c r="F210" s="30"/>
      <c r="G210" s="33"/>
      <c r="H210" s="32"/>
      <c r="I210" s="30"/>
      <c r="J210" s="35"/>
      <c r="K210" s="33"/>
      <c r="L210" s="39">
        <f>IF(OR(B210="",G210=""),"",INT(IF(K210="",NOW(),K210)-G210))</f>
      </c>
      <c r="M210" s="38">
        <f>IF(OR(E210="",J210=""),"",IFERROR(IF(MATCH(J210,{"new","good","worn","damaged"},0)&gt;MATCH(E210,{"new","good","worn","damaged"},0),"Worse","OK"),""))</f>
      </c>
      <c r="N210" s="36"/>
      <c r="O210" s="37">
        <f>IF(A210="Overdue",INT(H210)+ROW()/100000,"")</f>
      </c>
      <c r="P210" s="37">
        <f>IF(AND(B210&lt;&gt;"",K210=""),B210,"")</f>
      </c>
    </row>
    <row r="211">
      <c r="A211" s="38">
        <f>IF(B211="","",IF(K211&lt;&gt;"","Returned",IF(H211="","Open-ended",IF(INT(H211)&lt;TODAY(),"Overdue",IF(INT(H211)=TODAY(),"Due today","Out")))))</f>
      </c>
      <c r="B211" s="31"/>
      <c r="C211" s="37">
        <f>IF(B211="","",IF(ISNA(MATCH(B211,Equipment!$A$2:$A$501,0)),"Not in Equipment",IFERROR(INDEX(Equipment!$B$2:$B$501,MATCH(B211,Equipment!$A$2:$A$501,0))&amp;"","")))</f>
      </c>
      <c r="D211" s="37">
        <f>IF(B211="","",IFERROR(INDEX(Equipment!$C$2:$C$501,MATCH(B211,Equipment!$A$2:$A$501,0))&amp;"",""))</f>
      </c>
      <c r="E211" s="35"/>
      <c r="F211" s="30"/>
      <c r="G211" s="33"/>
      <c r="H211" s="32"/>
      <c r="I211" s="30"/>
      <c r="J211" s="35"/>
      <c r="K211" s="33"/>
      <c r="L211" s="39">
        <f>IF(OR(B211="",G211=""),"",INT(IF(K211="",NOW(),K211)-G211))</f>
      </c>
      <c r="M211" s="38">
        <f>IF(OR(E211="",J211=""),"",IFERROR(IF(MATCH(J211,{"new","good","worn","damaged"},0)&gt;MATCH(E211,{"new","good","worn","damaged"},0),"Worse","OK"),""))</f>
      </c>
      <c r="N211" s="36"/>
      <c r="O211" s="37">
        <f>IF(A211="Overdue",INT(H211)+ROW()/100000,"")</f>
      </c>
      <c r="P211" s="37">
        <f>IF(AND(B211&lt;&gt;"",K211=""),B211,"")</f>
      </c>
    </row>
    <row r="212">
      <c r="A212" s="38">
        <f>IF(B212="","",IF(K212&lt;&gt;"","Returned",IF(H212="","Open-ended",IF(INT(H212)&lt;TODAY(),"Overdue",IF(INT(H212)=TODAY(),"Due today","Out")))))</f>
      </c>
      <c r="B212" s="31"/>
      <c r="C212" s="37">
        <f>IF(B212="","",IF(ISNA(MATCH(B212,Equipment!$A$2:$A$501,0)),"Not in Equipment",IFERROR(INDEX(Equipment!$B$2:$B$501,MATCH(B212,Equipment!$A$2:$A$501,0))&amp;"","")))</f>
      </c>
      <c r="D212" s="37">
        <f>IF(B212="","",IFERROR(INDEX(Equipment!$C$2:$C$501,MATCH(B212,Equipment!$A$2:$A$501,0))&amp;"",""))</f>
      </c>
      <c r="E212" s="35"/>
      <c r="F212" s="30"/>
      <c r="G212" s="33"/>
      <c r="H212" s="32"/>
      <c r="I212" s="30"/>
      <c r="J212" s="35"/>
      <c r="K212" s="33"/>
      <c r="L212" s="39">
        <f>IF(OR(B212="",G212=""),"",INT(IF(K212="",NOW(),K212)-G212))</f>
      </c>
      <c r="M212" s="38">
        <f>IF(OR(E212="",J212=""),"",IFERROR(IF(MATCH(J212,{"new","good","worn","damaged"},0)&gt;MATCH(E212,{"new","good","worn","damaged"},0),"Worse","OK"),""))</f>
      </c>
      <c r="N212" s="36"/>
      <c r="O212" s="37">
        <f>IF(A212="Overdue",INT(H212)+ROW()/100000,"")</f>
      </c>
      <c r="P212" s="37">
        <f>IF(AND(B212&lt;&gt;"",K212=""),B212,"")</f>
      </c>
    </row>
    <row r="213">
      <c r="A213" s="38">
        <f>IF(B213="","",IF(K213&lt;&gt;"","Returned",IF(H213="","Open-ended",IF(INT(H213)&lt;TODAY(),"Overdue",IF(INT(H213)=TODAY(),"Due today","Out")))))</f>
      </c>
      <c r="B213" s="31"/>
      <c r="C213" s="37">
        <f>IF(B213="","",IF(ISNA(MATCH(B213,Equipment!$A$2:$A$501,0)),"Not in Equipment",IFERROR(INDEX(Equipment!$B$2:$B$501,MATCH(B213,Equipment!$A$2:$A$501,0))&amp;"","")))</f>
      </c>
      <c r="D213" s="37">
        <f>IF(B213="","",IFERROR(INDEX(Equipment!$C$2:$C$501,MATCH(B213,Equipment!$A$2:$A$501,0))&amp;"",""))</f>
      </c>
      <c r="E213" s="35"/>
      <c r="F213" s="30"/>
      <c r="G213" s="33"/>
      <c r="H213" s="32"/>
      <c r="I213" s="30"/>
      <c r="J213" s="35"/>
      <c r="K213" s="33"/>
      <c r="L213" s="39">
        <f>IF(OR(B213="",G213=""),"",INT(IF(K213="",NOW(),K213)-G213))</f>
      </c>
      <c r="M213" s="38">
        <f>IF(OR(E213="",J213=""),"",IFERROR(IF(MATCH(J213,{"new","good","worn","damaged"},0)&gt;MATCH(E213,{"new","good","worn","damaged"},0),"Worse","OK"),""))</f>
      </c>
      <c r="N213" s="36"/>
      <c r="O213" s="37">
        <f>IF(A213="Overdue",INT(H213)+ROW()/100000,"")</f>
      </c>
      <c r="P213" s="37">
        <f>IF(AND(B213&lt;&gt;"",K213=""),B213,"")</f>
      </c>
    </row>
    <row r="214">
      <c r="A214" s="38">
        <f>IF(B214="","",IF(K214&lt;&gt;"","Returned",IF(H214="","Open-ended",IF(INT(H214)&lt;TODAY(),"Overdue",IF(INT(H214)=TODAY(),"Due today","Out")))))</f>
      </c>
      <c r="B214" s="31"/>
      <c r="C214" s="37">
        <f>IF(B214="","",IF(ISNA(MATCH(B214,Equipment!$A$2:$A$501,0)),"Not in Equipment",IFERROR(INDEX(Equipment!$B$2:$B$501,MATCH(B214,Equipment!$A$2:$A$501,0))&amp;"","")))</f>
      </c>
      <c r="D214" s="37">
        <f>IF(B214="","",IFERROR(INDEX(Equipment!$C$2:$C$501,MATCH(B214,Equipment!$A$2:$A$501,0))&amp;"",""))</f>
      </c>
      <c r="E214" s="35"/>
      <c r="F214" s="30"/>
      <c r="G214" s="33"/>
      <c r="H214" s="32"/>
      <c r="I214" s="30"/>
      <c r="J214" s="35"/>
      <c r="K214" s="33"/>
      <c r="L214" s="39">
        <f>IF(OR(B214="",G214=""),"",INT(IF(K214="",NOW(),K214)-G214))</f>
      </c>
      <c r="M214" s="38">
        <f>IF(OR(E214="",J214=""),"",IFERROR(IF(MATCH(J214,{"new","good","worn","damaged"},0)&gt;MATCH(E214,{"new","good","worn","damaged"},0),"Worse","OK"),""))</f>
      </c>
      <c r="N214" s="36"/>
      <c r="O214" s="37">
        <f>IF(A214="Overdue",INT(H214)+ROW()/100000,"")</f>
      </c>
      <c r="P214" s="37">
        <f>IF(AND(B214&lt;&gt;"",K214=""),B214,"")</f>
      </c>
    </row>
    <row r="215">
      <c r="A215" s="38">
        <f>IF(B215="","",IF(K215&lt;&gt;"","Returned",IF(H215="","Open-ended",IF(INT(H215)&lt;TODAY(),"Overdue",IF(INT(H215)=TODAY(),"Due today","Out")))))</f>
      </c>
      <c r="B215" s="31"/>
      <c r="C215" s="37">
        <f>IF(B215="","",IF(ISNA(MATCH(B215,Equipment!$A$2:$A$501,0)),"Not in Equipment",IFERROR(INDEX(Equipment!$B$2:$B$501,MATCH(B215,Equipment!$A$2:$A$501,0))&amp;"","")))</f>
      </c>
      <c r="D215" s="37">
        <f>IF(B215="","",IFERROR(INDEX(Equipment!$C$2:$C$501,MATCH(B215,Equipment!$A$2:$A$501,0))&amp;"",""))</f>
      </c>
      <c r="E215" s="35"/>
      <c r="F215" s="30"/>
      <c r="G215" s="33"/>
      <c r="H215" s="32"/>
      <c r="I215" s="30"/>
      <c r="J215" s="35"/>
      <c r="K215" s="33"/>
      <c r="L215" s="39">
        <f>IF(OR(B215="",G215=""),"",INT(IF(K215="",NOW(),K215)-G215))</f>
      </c>
      <c r="M215" s="38">
        <f>IF(OR(E215="",J215=""),"",IFERROR(IF(MATCH(J215,{"new","good","worn","damaged"},0)&gt;MATCH(E215,{"new","good","worn","damaged"},0),"Worse","OK"),""))</f>
      </c>
      <c r="N215" s="36"/>
      <c r="O215" s="37">
        <f>IF(A215="Overdue",INT(H215)+ROW()/100000,"")</f>
      </c>
      <c r="P215" s="37">
        <f>IF(AND(B215&lt;&gt;"",K215=""),B215,"")</f>
      </c>
    </row>
    <row r="216">
      <c r="A216" s="38">
        <f>IF(B216="","",IF(K216&lt;&gt;"","Returned",IF(H216="","Open-ended",IF(INT(H216)&lt;TODAY(),"Overdue",IF(INT(H216)=TODAY(),"Due today","Out")))))</f>
      </c>
      <c r="B216" s="31"/>
      <c r="C216" s="37">
        <f>IF(B216="","",IF(ISNA(MATCH(B216,Equipment!$A$2:$A$501,0)),"Not in Equipment",IFERROR(INDEX(Equipment!$B$2:$B$501,MATCH(B216,Equipment!$A$2:$A$501,0))&amp;"","")))</f>
      </c>
      <c r="D216" s="37">
        <f>IF(B216="","",IFERROR(INDEX(Equipment!$C$2:$C$501,MATCH(B216,Equipment!$A$2:$A$501,0))&amp;"",""))</f>
      </c>
      <c r="E216" s="35"/>
      <c r="F216" s="30"/>
      <c r="G216" s="33"/>
      <c r="H216" s="32"/>
      <c r="I216" s="30"/>
      <c r="J216" s="35"/>
      <c r="K216" s="33"/>
      <c r="L216" s="39">
        <f>IF(OR(B216="",G216=""),"",INT(IF(K216="",NOW(),K216)-G216))</f>
      </c>
      <c r="M216" s="38">
        <f>IF(OR(E216="",J216=""),"",IFERROR(IF(MATCH(J216,{"new","good","worn","damaged"},0)&gt;MATCH(E216,{"new","good","worn","damaged"},0),"Worse","OK"),""))</f>
      </c>
      <c r="N216" s="36"/>
      <c r="O216" s="37">
        <f>IF(A216="Overdue",INT(H216)+ROW()/100000,"")</f>
      </c>
      <c r="P216" s="37">
        <f>IF(AND(B216&lt;&gt;"",K216=""),B216,"")</f>
      </c>
    </row>
    <row r="217">
      <c r="A217" s="38">
        <f>IF(B217="","",IF(K217&lt;&gt;"","Returned",IF(H217="","Open-ended",IF(INT(H217)&lt;TODAY(),"Overdue",IF(INT(H217)=TODAY(),"Due today","Out")))))</f>
      </c>
      <c r="B217" s="31"/>
      <c r="C217" s="37">
        <f>IF(B217="","",IF(ISNA(MATCH(B217,Equipment!$A$2:$A$501,0)),"Not in Equipment",IFERROR(INDEX(Equipment!$B$2:$B$501,MATCH(B217,Equipment!$A$2:$A$501,0))&amp;"","")))</f>
      </c>
      <c r="D217" s="37">
        <f>IF(B217="","",IFERROR(INDEX(Equipment!$C$2:$C$501,MATCH(B217,Equipment!$A$2:$A$501,0))&amp;"",""))</f>
      </c>
      <c r="E217" s="35"/>
      <c r="F217" s="30"/>
      <c r="G217" s="33"/>
      <c r="H217" s="32"/>
      <c r="I217" s="30"/>
      <c r="J217" s="35"/>
      <c r="K217" s="33"/>
      <c r="L217" s="39">
        <f>IF(OR(B217="",G217=""),"",INT(IF(K217="",NOW(),K217)-G217))</f>
      </c>
      <c r="M217" s="38">
        <f>IF(OR(E217="",J217=""),"",IFERROR(IF(MATCH(J217,{"new","good","worn","damaged"},0)&gt;MATCH(E217,{"new","good","worn","damaged"},0),"Worse","OK"),""))</f>
      </c>
      <c r="N217" s="36"/>
      <c r="O217" s="37">
        <f>IF(A217="Overdue",INT(H217)+ROW()/100000,"")</f>
      </c>
      <c r="P217" s="37">
        <f>IF(AND(B217&lt;&gt;"",K217=""),B217,"")</f>
      </c>
    </row>
    <row r="218">
      <c r="A218" s="38">
        <f>IF(B218="","",IF(K218&lt;&gt;"","Returned",IF(H218="","Open-ended",IF(INT(H218)&lt;TODAY(),"Overdue",IF(INT(H218)=TODAY(),"Due today","Out")))))</f>
      </c>
      <c r="B218" s="31"/>
      <c r="C218" s="37">
        <f>IF(B218="","",IF(ISNA(MATCH(B218,Equipment!$A$2:$A$501,0)),"Not in Equipment",IFERROR(INDEX(Equipment!$B$2:$B$501,MATCH(B218,Equipment!$A$2:$A$501,0))&amp;"","")))</f>
      </c>
      <c r="D218" s="37">
        <f>IF(B218="","",IFERROR(INDEX(Equipment!$C$2:$C$501,MATCH(B218,Equipment!$A$2:$A$501,0))&amp;"",""))</f>
      </c>
      <c r="E218" s="35"/>
      <c r="F218" s="30"/>
      <c r="G218" s="33"/>
      <c r="H218" s="32"/>
      <c r="I218" s="30"/>
      <c r="J218" s="35"/>
      <c r="K218" s="33"/>
      <c r="L218" s="39">
        <f>IF(OR(B218="",G218=""),"",INT(IF(K218="",NOW(),K218)-G218))</f>
      </c>
      <c r="M218" s="38">
        <f>IF(OR(E218="",J218=""),"",IFERROR(IF(MATCH(J218,{"new","good","worn","damaged"},0)&gt;MATCH(E218,{"new","good","worn","damaged"},0),"Worse","OK"),""))</f>
      </c>
      <c r="N218" s="36"/>
      <c r="O218" s="37">
        <f>IF(A218="Overdue",INT(H218)+ROW()/100000,"")</f>
      </c>
      <c r="P218" s="37">
        <f>IF(AND(B218&lt;&gt;"",K218=""),B218,"")</f>
      </c>
    </row>
    <row r="219">
      <c r="A219" s="38">
        <f>IF(B219="","",IF(K219&lt;&gt;"","Returned",IF(H219="","Open-ended",IF(INT(H219)&lt;TODAY(),"Overdue",IF(INT(H219)=TODAY(),"Due today","Out")))))</f>
      </c>
      <c r="B219" s="31"/>
      <c r="C219" s="37">
        <f>IF(B219="","",IF(ISNA(MATCH(B219,Equipment!$A$2:$A$501,0)),"Not in Equipment",IFERROR(INDEX(Equipment!$B$2:$B$501,MATCH(B219,Equipment!$A$2:$A$501,0))&amp;"","")))</f>
      </c>
      <c r="D219" s="37">
        <f>IF(B219="","",IFERROR(INDEX(Equipment!$C$2:$C$501,MATCH(B219,Equipment!$A$2:$A$501,0))&amp;"",""))</f>
      </c>
      <c r="E219" s="35"/>
      <c r="F219" s="30"/>
      <c r="G219" s="33"/>
      <c r="H219" s="32"/>
      <c r="I219" s="30"/>
      <c r="J219" s="35"/>
      <c r="K219" s="33"/>
      <c r="L219" s="39">
        <f>IF(OR(B219="",G219=""),"",INT(IF(K219="",NOW(),K219)-G219))</f>
      </c>
      <c r="M219" s="38">
        <f>IF(OR(E219="",J219=""),"",IFERROR(IF(MATCH(J219,{"new","good","worn","damaged"},0)&gt;MATCH(E219,{"new","good","worn","damaged"},0),"Worse","OK"),""))</f>
      </c>
      <c r="N219" s="36"/>
      <c r="O219" s="37">
        <f>IF(A219="Overdue",INT(H219)+ROW()/100000,"")</f>
      </c>
      <c r="P219" s="37">
        <f>IF(AND(B219&lt;&gt;"",K219=""),B219,"")</f>
      </c>
    </row>
    <row r="220">
      <c r="A220" s="38">
        <f>IF(B220="","",IF(K220&lt;&gt;"","Returned",IF(H220="","Open-ended",IF(INT(H220)&lt;TODAY(),"Overdue",IF(INT(H220)=TODAY(),"Due today","Out")))))</f>
      </c>
      <c r="B220" s="31"/>
      <c r="C220" s="37">
        <f>IF(B220="","",IF(ISNA(MATCH(B220,Equipment!$A$2:$A$501,0)),"Not in Equipment",IFERROR(INDEX(Equipment!$B$2:$B$501,MATCH(B220,Equipment!$A$2:$A$501,0))&amp;"","")))</f>
      </c>
      <c r="D220" s="37">
        <f>IF(B220="","",IFERROR(INDEX(Equipment!$C$2:$C$501,MATCH(B220,Equipment!$A$2:$A$501,0))&amp;"",""))</f>
      </c>
      <c r="E220" s="35"/>
      <c r="F220" s="30"/>
      <c r="G220" s="33"/>
      <c r="H220" s="32"/>
      <c r="I220" s="30"/>
      <c r="J220" s="35"/>
      <c r="K220" s="33"/>
      <c r="L220" s="39">
        <f>IF(OR(B220="",G220=""),"",INT(IF(K220="",NOW(),K220)-G220))</f>
      </c>
      <c r="M220" s="38">
        <f>IF(OR(E220="",J220=""),"",IFERROR(IF(MATCH(J220,{"new","good","worn","damaged"},0)&gt;MATCH(E220,{"new","good","worn","damaged"},0),"Worse","OK"),""))</f>
      </c>
      <c r="N220" s="36"/>
      <c r="O220" s="37">
        <f>IF(A220="Overdue",INT(H220)+ROW()/100000,"")</f>
      </c>
      <c r="P220" s="37">
        <f>IF(AND(B220&lt;&gt;"",K220=""),B220,"")</f>
      </c>
    </row>
    <row r="221">
      <c r="A221" s="38">
        <f>IF(B221="","",IF(K221&lt;&gt;"","Returned",IF(H221="","Open-ended",IF(INT(H221)&lt;TODAY(),"Overdue",IF(INT(H221)=TODAY(),"Due today","Out")))))</f>
      </c>
      <c r="B221" s="31"/>
      <c r="C221" s="37">
        <f>IF(B221="","",IF(ISNA(MATCH(B221,Equipment!$A$2:$A$501,0)),"Not in Equipment",IFERROR(INDEX(Equipment!$B$2:$B$501,MATCH(B221,Equipment!$A$2:$A$501,0))&amp;"","")))</f>
      </c>
      <c r="D221" s="37">
        <f>IF(B221="","",IFERROR(INDEX(Equipment!$C$2:$C$501,MATCH(B221,Equipment!$A$2:$A$501,0))&amp;"",""))</f>
      </c>
      <c r="E221" s="35"/>
      <c r="F221" s="30"/>
      <c r="G221" s="33"/>
      <c r="H221" s="32"/>
      <c r="I221" s="30"/>
      <c r="J221" s="35"/>
      <c r="K221" s="33"/>
      <c r="L221" s="39">
        <f>IF(OR(B221="",G221=""),"",INT(IF(K221="",NOW(),K221)-G221))</f>
      </c>
      <c r="M221" s="38">
        <f>IF(OR(E221="",J221=""),"",IFERROR(IF(MATCH(J221,{"new","good","worn","damaged"},0)&gt;MATCH(E221,{"new","good","worn","damaged"},0),"Worse","OK"),""))</f>
      </c>
      <c r="N221" s="36"/>
      <c r="O221" s="37">
        <f>IF(A221="Overdue",INT(H221)+ROW()/100000,"")</f>
      </c>
      <c r="P221" s="37">
        <f>IF(AND(B221&lt;&gt;"",K221=""),B221,"")</f>
      </c>
    </row>
    <row r="222">
      <c r="A222" s="38">
        <f>IF(B222="","",IF(K222&lt;&gt;"","Returned",IF(H222="","Open-ended",IF(INT(H222)&lt;TODAY(),"Overdue",IF(INT(H222)=TODAY(),"Due today","Out")))))</f>
      </c>
      <c r="B222" s="31"/>
      <c r="C222" s="37">
        <f>IF(B222="","",IF(ISNA(MATCH(B222,Equipment!$A$2:$A$501,0)),"Not in Equipment",IFERROR(INDEX(Equipment!$B$2:$B$501,MATCH(B222,Equipment!$A$2:$A$501,0))&amp;"","")))</f>
      </c>
      <c r="D222" s="37">
        <f>IF(B222="","",IFERROR(INDEX(Equipment!$C$2:$C$501,MATCH(B222,Equipment!$A$2:$A$501,0))&amp;"",""))</f>
      </c>
      <c r="E222" s="35"/>
      <c r="F222" s="30"/>
      <c r="G222" s="33"/>
      <c r="H222" s="32"/>
      <c r="I222" s="30"/>
      <c r="J222" s="35"/>
      <c r="K222" s="33"/>
      <c r="L222" s="39">
        <f>IF(OR(B222="",G222=""),"",INT(IF(K222="",NOW(),K222)-G222))</f>
      </c>
      <c r="M222" s="38">
        <f>IF(OR(E222="",J222=""),"",IFERROR(IF(MATCH(J222,{"new","good","worn","damaged"},0)&gt;MATCH(E222,{"new","good","worn","damaged"},0),"Worse","OK"),""))</f>
      </c>
      <c r="N222" s="36"/>
      <c r="O222" s="37">
        <f>IF(A222="Overdue",INT(H222)+ROW()/100000,"")</f>
      </c>
      <c r="P222" s="37">
        <f>IF(AND(B222&lt;&gt;"",K222=""),B222,"")</f>
      </c>
    </row>
    <row r="223">
      <c r="A223" s="38">
        <f>IF(B223="","",IF(K223&lt;&gt;"","Returned",IF(H223="","Open-ended",IF(INT(H223)&lt;TODAY(),"Overdue",IF(INT(H223)=TODAY(),"Due today","Out")))))</f>
      </c>
      <c r="B223" s="31"/>
      <c r="C223" s="37">
        <f>IF(B223="","",IF(ISNA(MATCH(B223,Equipment!$A$2:$A$501,0)),"Not in Equipment",IFERROR(INDEX(Equipment!$B$2:$B$501,MATCH(B223,Equipment!$A$2:$A$501,0))&amp;"","")))</f>
      </c>
      <c r="D223" s="37">
        <f>IF(B223="","",IFERROR(INDEX(Equipment!$C$2:$C$501,MATCH(B223,Equipment!$A$2:$A$501,0))&amp;"",""))</f>
      </c>
      <c r="E223" s="35"/>
      <c r="F223" s="30"/>
      <c r="G223" s="33"/>
      <c r="H223" s="32"/>
      <c r="I223" s="30"/>
      <c r="J223" s="35"/>
      <c r="K223" s="33"/>
      <c r="L223" s="39">
        <f>IF(OR(B223="",G223=""),"",INT(IF(K223="",NOW(),K223)-G223))</f>
      </c>
      <c r="M223" s="38">
        <f>IF(OR(E223="",J223=""),"",IFERROR(IF(MATCH(J223,{"new","good","worn","damaged"},0)&gt;MATCH(E223,{"new","good","worn","damaged"},0),"Worse","OK"),""))</f>
      </c>
      <c r="N223" s="36"/>
      <c r="O223" s="37">
        <f>IF(A223="Overdue",INT(H223)+ROW()/100000,"")</f>
      </c>
      <c r="P223" s="37">
        <f>IF(AND(B223&lt;&gt;"",K223=""),B223,"")</f>
      </c>
    </row>
    <row r="224">
      <c r="A224" s="38">
        <f>IF(B224="","",IF(K224&lt;&gt;"","Returned",IF(H224="","Open-ended",IF(INT(H224)&lt;TODAY(),"Overdue",IF(INT(H224)=TODAY(),"Due today","Out")))))</f>
      </c>
      <c r="B224" s="31"/>
      <c r="C224" s="37">
        <f>IF(B224="","",IF(ISNA(MATCH(B224,Equipment!$A$2:$A$501,0)),"Not in Equipment",IFERROR(INDEX(Equipment!$B$2:$B$501,MATCH(B224,Equipment!$A$2:$A$501,0))&amp;"","")))</f>
      </c>
      <c r="D224" s="37">
        <f>IF(B224="","",IFERROR(INDEX(Equipment!$C$2:$C$501,MATCH(B224,Equipment!$A$2:$A$501,0))&amp;"",""))</f>
      </c>
      <c r="E224" s="35"/>
      <c r="F224" s="30"/>
      <c r="G224" s="33"/>
      <c r="H224" s="32"/>
      <c r="I224" s="30"/>
      <c r="J224" s="35"/>
      <c r="K224" s="33"/>
      <c r="L224" s="39">
        <f>IF(OR(B224="",G224=""),"",INT(IF(K224="",NOW(),K224)-G224))</f>
      </c>
      <c r="M224" s="38">
        <f>IF(OR(E224="",J224=""),"",IFERROR(IF(MATCH(J224,{"new","good","worn","damaged"},0)&gt;MATCH(E224,{"new","good","worn","damaged"},0),"Worse","OK"),""))</f>
      </c>
      <c r="N224" s="36"/>
      <c r="O224" s="37">
        <f>IF(A224="Overdue",INT(H224)+ROW()/100000,"")</f>
      </c>
      <c r="P224" s="37">
        <f>IF(AND(B224&lt;&gt;"",K224=""),B224,"")</f>
      </c>
    </row>
    <row r="225">
      <c r="A225" s="38">
        <f>IF(B225="","",IF(K225&lt;&gt;"","Returned",IF(H225="","Open-ended",IF(INT(H225)&lt;TODAY(),"Overdue",IF(INT(H225)=TODAY(),"Due today","Out")))))</f>
      </c>
      <c r="B225" s="31"/>
      <c r="C225" s="37">
        <f>IF(B225="","",IF(ISNA(MATCH(B225,Equipment!$A$2:$A$501,0)),"Not in Equipment",IFERROR(INDEX(Equipment!$B$2:$B$501,MATCH(B225,Equipment!$A$2:$A$501,0))&amp;"","")))</f>
      </c>
      <c r="D225" s="37">
        <f>IF(B225="","",IFERROR(INDEX(Equipment!$C$2:$C$501,MATCH(B225,Equipment!$A$2:$A$501,0))&amp;"",""))</f>
      </c>
      <c r="E225" s="35"/>
      <c r="F225" s="30"/>
      <c r="G225" s="33"/>
      <c r="H225" s="32"/>
      <c r="I225" s="30"/>
      <c r="J225" s="35"/>
      <c r="K225" s="33"/>
      <c r="L225" s="39">
        <f>IF(OR(B225="",G225=""),"",INT(IF(K225="",NOW(),K225)-G225))</f>
      </c>
      <c r="M225" s="38">
        <f>IF(OR(E225="",J225=""),"",IFERROR(IF(MATCH(J225,{"new","good","worn","damaged"},0)&gt;MATCH(E225,{"new","good","worn","damaged"},0),"Worse","OK"),""))</f>
      </c>
      <c r="N225" s="36"/>
      <c r="O225" s="37">
        <f>IF(A225="Overdue",INT(H225)+ROW()/100000,"")</f>
      </c>
      <c r="P225" s="37">
        <f>IF(AND(B225&lt;&gt;"",K225=""),B225,"")</f>
      </c>
    </row>
    <row r="226">
      <c r="A226" s="38">
        <f>IF(B226="","",IF(K226&lt;&gt;"","Returned",IF(H226="","Open-ended",IF(INT(H226)&lt;TODAY(),"Overdue",IF(INT(H226)=TODAY(),"Due today","Out")))))</f>
      </c>
      <c r="B226" s="31"/>
      <c r="C226" s="37">
        <f>IF(B226="","",IF(ISNA(MATCH(B226,Equipment!$A$2:$A$501,0)),"Not in Equipment",IFERROR(INDEX(Equipment!$B$2:$B$501,MATCH(B226,Equipment!$A$2:$A$501,0))&amp;"","")))</f>
      </c>
      <c r="D226" s="37">
        <f>IF(B226="","",IFERROR(INDEX(Equipment!$C$2:$C$501,MATCH(B226,Equipment!$A$2:$A$501,0))&amp;"",""))</f>
      </c>
      <c r="E226" s="35"/>
      <c r="F226" s="30"/>
      <c r="G226" s="33"/>
      <c r="H226" s="32"/>
      <c r="I226" s="30"/>
      <c r="J226" s="35"/>
      <c r="K226" s="33"/>
      <c r="L226" s="39">
        <f>IF(OR(B226="",G226=""),"",INT(IF(K226="",NOW(),K226)-G226))</f>
      </c>
      <c r="M226" s="38">
        <f>IF(OR(E226="",J226=""),"",IFERROR(IF(MATCH(J226,{"new","good","worn","damaged"},0)&gt;MATCH(E226,{"new","good","worn","damaged"},0),"Worse","OK"),""))</f>
      </c>
      <c r="N226" s="36"/>
      <c r="O226" s="37">
        <f>IF(A226="Overdue",INT(H226)+ROW()/100000,"")</f>
      </c>
      <c r="P226" s="37">
        <f>IF(AND(B226&lt;&gt;"",K226=""),B226,"")</f>
      </c>
    </row>
    <row r="227">
      <c r="A227" s="38">
        <f>IF(B227="","",IF(K227&lt;&gt;"","Returned",IF(H227="","Open-ended",IF(INT(H227)&lt;TODAY(),"Overdue",IF(INT(H227)=TODAY(),"Due today","Out")))))</f>
      </c>
      <c r="B227" s="31"/>
      <c r="C227" s="37">
        <f>IF(B227="","",IF(ISNA(MATCH(B227,Equipment!$A$2:$A$501,0)),"Not in Equipment",IFERROR(INDEX(Equipment!$B$2:$B$501,MATCH(B227,Equipment!$A$2:$A$501,0))&amp;"","")))</f>
      </c>
      <c r="D227" s="37">
        <f>IF(B227="","",IFERROR(INDEX(Equipment!$C$2:$C$501,MATCH(B227,Equipment!$A$2:$A$501,0))&amp;"",""))</f>
      </c>
      <c r="E227" s="35"/>
      <c r="F227" s="30"/>
      <c r="G227" s="33"/>
      <c r="H227" s="32"/>
      <c r="I227" s="30"/>
      <c r="J227" s="35"/>
      <c r="K227" s="33"/>
      <c r="L227" s="39">
        <f>IF(OR(B227="",G227=""),"",INT(IF(K227="",NOW(),K227)-G227))</f>
      </c>
      <c r="M227" s="38">
        <f>IF(OR(E227="",J227=""),"",IFERROR(IF(MATCH(J227,{"new","good","worn","damaged"},0)&gt;MATCH(E227,{"new","good","worn","damaged"},0),"Worse","OK"),""))</f>
      </c>
      <c r="N227" s="36"/>
      <c r="O227" s="37">
        <f>IF(A227="Overdue",INT(H227)+ROW()/100000,"")</f>
      </c>
      <c r="P227" s="37">
        <f>IF(AND(B227&lt;&gt;"",K227=""),B227,"")</f>
      </c>
    </row>
    <row r="228">
      <c r="A228" s="38">
        <f>IF(B228="","",IF(K228&lt;&gt;"","Returned",IF(H228="","Open-ended",IF(INT(H228)&lt;TODAY(),"Overdue",IF(INT(H228)=TODAY(),"Due today","Out")))))</f>
      </c>
      <c r="B228" s="31"/>
      <c r="C228" s="37">
        <f>IF(B228="","",IF(ISNA(MATCH(B228,Equipment!$A$2:$A$501,0)),"Not in Equipment",IFERROR(INDEX(Equipment!$B$2:$B$501,MATCH(B228,Equipment!$A$2:$A$501,0))&amp;"","")))</f>
      </c>
      <c r="D228" s="37">
        <f>IF(B228="","",IFERROR(INDEX(Equipment!$C$2:$C$501,MATCH(B228,Equipment!$A$2:$A$501,0))&amp;"",""))</f>
      </c>
      <c r="E228" s="35"/>
      <c r="F228" s="30"/>
      <c r="G228" s="33"/>
      <c r="H228" s="32"/>
      <c r="I228" s="30"/>
      <c r="J228" s="35"/>
      <c r="K228" s="33"/>
      <c r="L228" s="39">
        <f>IF(OR(B228="",G228=""),"",INT(IF(K228="",NOW(),K228)-G228))</f>
      </c>
      <c r="M228" s="38">
        <f>IF(OR(E228="",J228=""),"",IFERROR(IF(MATCH(J228,{"new","good","worn","damaged"},0)&gt;MATCH(E228,{"new","good","worn","damaged"},0),"Worse","OK"),""))</f>
      </c>
      <c r="N228" s="36"/>
      <c r="O228" s="37">
        <f>IF(A228="Overdue",INT(H228)+ROW()/100000,"")</f>
      </c>
      <c r="P228" s="37">
        <f>IF(AND(B228&lt;&gt;"",K228=""),B228,"")</f>
      </c>
    </row>
    <row r="229">
      <c r="A229" s="38">
        <f>IF(B229="","",IF(K229&lt;&gt;"","Returned",IF(H229="","Open-ended",IF(INT(H229)&lt;TODAY(),"Overdue",IF(INT(H229)=TODAY(),"Due today","Out")))))</f>
      </c>
      <c r="B229" s="31"/>
      <c r="C229" s="37">
        <f>IF(B229="","",IF(ISNA(MATCH(B229,Equipment!$A$2:$A$501,0)),"Not in Equipment",IFERROR(INDEX(Equipment!$B$2:$B$501,MATCH(B229,Equipment!$A$2:$A$501,0))&amp;"","")))</f>
      </c>
      <c r="D229" s="37">
        <f>IF(B229="","",IFERROR(INDEX(Equipment!$C$2:$C$501,MATCH(B229,Equipment!$A$2:$A$501,0))&amp;"",""))</f>
      </c>
      <c r="E229" s="35"/>
      <c r="F229" s="30"/>
      <c r="G229" s="33"/>
      <c r="H229" s="32"/>
      <c r="I229" s="30"/>
      <c r="J229" s="35"/>
      <c r="K229" s="33"/>
      <c r="L229" s="39">
        <f>IF(OR(B229="",G229=""),"",INT(IF(K229="",NOW(),K229)-G229))</f>
      </c>
      <c r="M229" s="38">
        <f>IF(OR(E229="",J229=""),"",IFERROR(IF(MATCH(J229,{"new","good","worn","damaged"},0)&gt;MATCH(E229,{"new","good","worn","damaged"},0),"Worse","OK"),""))</f>
      </c>
      <c r="N229" s="36"/>
      <c r="O229" s="37">
        <f>IF(A229="Overdue",INT(H229)+ROW()/100000,"")</f>
      </c>
      <c r="P229" s="37">
        <f>IF(AND(B229&lt;&gt;"",K229=""),B229,"")</f>
      </c>
    </row>
    <row r="230">
      <c r="A230" s="38">
        <f>IF(B230="","",IF(K230&lt;&gt;"","Returned",IF(H230="","Open-ended",IF(INT(H230)&lt;TODAY(),"Overdue",IF(INT(H230)=TODAY(),"Due today","Out")))))</f>
      </c>
      <c r="B230" s="31"/>
      <c r="C230" s="37">
        <f>IF(B230="","",IF(ISNA(MATCH(B230,Equipment!$A$2:$A$501,0)),"Not in Equipment",IFERROR(INDEX(Equipment!$B$2:$B$501,MATCH(B230,Equipment!$A$2:$A$501,0))&amp;"","")))</f>
      </c>
      <c r="D230" s="37">
        <f>IF(B230="","",IFERROR(INDEX(Equipment!$C$2:$C$501,MATCH(B230,Equipment!$A$2:$A$501,0))&amp;"",""))</f>
      </c>
      <c r="E230" s="35"/>
      <c r="F230" s="30"/>
      <c r="G230" s="33"/>
      <c r="H230" s="32"/>
      <c r="I230" s="30"/>
      <c r="J230" s="35"/>
      <c r="K230" s="33"/>
      <c r="L230" s="39">
        <f>IF(OR(B230="",G230=""),"",INT(IF(K230="",NOW(),K230)-G230))</f>
      </c>
      <c r="M230" s="38">
        <f>IF(OR(E230="",J230=""),"",IFERROR(IF(MATCH(J230,{"new","good","worn","damaged"},0)&gt;MATCH(E230,{"new","good","worn","damaged"},0),"Worse","OK"),""))</f>
      </c>
      <c r="N230" s="36"/>
      <c r="O230" s="37">
        <f>IF(A230="Overdue",INT(H230)+ROW()/100000,"")</f>
      </c>
      <c r="P230" s="37">
        <f>IF(AND(B230&lt;&gt;"",K230=""),B230,"")</f>
      </c>
    </row>
    <row r="231">
      <c r="A231" s="38">
        <f>IF(B231="","",IF(K231&lt;&gt;"","Returned",IF(H231="","Open-ended",IF(INT(H231)&lt;TODAY(),"Overdue",IF(INT(H231)=TODAY(),"Due today","Out")))))</f>
      </c>
      <c r="B231" s="31"/>
      <c r="C231" s="37">
        <f>IF(B231="","",IF(ISNA(MATCH(B231,Equipment!$A$2:$A$501,0)),"Not in Equipment",IFERROR(INDEX(Equipment!$B$2:$B$501,MATCH(B231,Equipment!$A$2:$A$501,0))&amp;"","")))</f>
      </c>
      <c r="D231" s="37">
        <f>IF(B231="","",IFERROR(INDEX(Equipment!$C$2:$C$501,MATCH(B231,Equipment!$A$2:$A$501,0))&amp;"",""))</f>
      </c>
      <c r="E231" s="35"/>
      <c r="F231" s="30"/>
      <c r="G231" s="33"/>
      <c r="H231" s="32"/>
      <c r="I231" s="30"/>
      <c r="J231" s="35"/>
      <c r="K231" s="33"/>
      <c r="L231" s="39">
        <f>IF(OR(B231="",G231=""),"",INT(IF(K231="",NOW(),K231)-G231))</f>
      </c>
      <c r="M231" s="38">
        <f>IF(OR(E231="",J231=""),"",IFERROR(IF(MATCH(J231,{"new","good","worn","damaged"},0)&gt;MATCH(E231,{"new","good","worn","damaged"},0),"Worse","OK"),""))</f>
      </c>
      <c r="N231" s="36"/>
      <c r="O231" s="37">
        <f>IF(A231="Overdue",INT(H231)+ROW()/100000,"")</f>
      </c>
      <c r="P231" s="37">
        <f>IF(AND(B231&lt;&gt;"",K231=""),B231,"")</f>
      </c>
    </row>
    <row r="232">
      <c r="A232" s="38">
        <f>IF(B232="","",IF(K232&lt;&gt;"","Returned",IF(H232="","Open-ended",IF(INT(H232)&lt;TODAY(),"Overdue",IF(INT(H232)=TODAY(),"Due today","Out")))))</f>
      </c>
      <c r="B232" s="31"/>
      <c r="C232" s="37">
        <f>IF(B232="","",IF(ISNA(MATCH(B232,Equipment!$A$2:$A$501,0)),"Not in Equipment",IFERROR(INDEX(Equipment!$B$2:$B$501,MATCH(B232,Equipment!$A$2:$A$501,0))&amp;"","")))</f>
      </c>
      <c r="D232" s="37">
        <f>IF(B232="","",IFERROR(INDEX(Equipment!$C$2:$C$501,MATCH(B232,Equipment!$A$2:$A$501,0))&amp;"",""))</f>
      </c>
      <c r="E232" s="35"/>
      <c r="F232" s="30"/>
      <c r="G232" s="33"/>
      <c r="H232" s="32"/>
      <c r="I232" s="30"/>
      <c r="J232" s="35"/>
      <c r="K232" s="33"/>
      <c r="L232" s="39">
        <f>IF(OR(B232="",G232=""),"",INT(IF(K232="",NOW(),K232)-G232))</f>
      </c>
      <c r="M232" s="38">
        <f>IF(OR(E232="",J232=""),"",IFERROR(IF(MATCH(J232,{"new","good","worn","damaged"},0)&gt;MATCH(E232,{"new","good","worn","damaged"},0),"Worse","OK"),""))</f>
      </c>
      <c r="N232" s="36"/>
      <c r="O232" s="37">
        <f>IF(A232="Overdue",INT(H232)+ROW()/100000,"")</f>
      </c>
      <c r="P232" s="37">
        <f>IF(AND(B232&lt;&gt;"",K232=""),B232,"")</f>
      </c>
    </row>
    <row r="233">
      <c r="A233" s="38">
        <f>IF(B233="","",IF(K233&lt;&gt;"","Returned",IF(H233="","Open-ended",IF(INT(H233)&lt;TODAY(),"Overdue",IF(INT(H233)=TODAY(),"Due today","Out")))))</f>
      </c>
      <c r="B233" s="31"/>
      <c r="C233" s="37">
        <f>IF(B233="","",IF(ISNA(MATCH(B233,Equipment!$A$2:$A$501,0)),"Not in Equipment",IFERROR(INDEX(Equipment!$B$2:$B$501,MATCH(B233,Equipment!$A$2:$A$501,0))&amp;"","")))</f>
      </c>
      <c r="D233" s="37">
        <f>IF(B233="","",IFERROR(INDEX(Equipment!$C$2:$C$501,MATCH(B233,Equipment!$A$2:$A$501,0))&amp;"",""))</f>
      </c>
      <c r="E233" s="35"/>
      <c r="F233" s="30"/>
      <c r="G233" s="33"/>
      <c r="H233" s="32"/>
      <c r="I233" s="30"/>
      <c r="J233" s="35"/>
      <c r="K233" s="33"/>
      <c r="L233" s="39">
        <f>IF(OR(B233="",G233=""),"",INT(IF(K233="",NOW(),K233)-G233))</f>
      </c>
      <c r="M233" s="38">
        <f>IF(OR(E233="",J233=""),"",IFERROR(IF(MATCH(J233,{"new","good","worn","damaged"},0)&gt;MATCH(E233,{"new","good","worn","damaged"},0),"Worse","OK"),""))</f>
      </c>
      <c r="N233" s="36"/>
      <c r="O233" s="37">
        <f>IF(A233="Overdue",INT(H233)+ROW()/100000,"")</f>
      </c>
      <c r="P233" s="37">
        <f>IF(AND(B233&lt;&gt;"",K233=""),B233,"")</f>
      </c>
    </row>
    <row r="234">
      <c r="A234" s="38">
        <f>IF(B234="","",IF(K234&lt;&gt;"","Returned",IF(H234="","Open-ended",IF(INT(H234)&lt;TODAY(),"Overdue",IF(INT(H234)=TODAY(),"Due today","Out")))))</f>
      </c>
      <c r="B234" s="31"/>
      <c r="C234" s="37">
        <f>IF(B234="","",IF(ISNA(MATCH(B234,Equipment!$A$2:$A$501,0)),"Not in Equipment",IFERROR(INDEX(Equipment!$B$2:$B$501,MATCH(B234,Equipment!$A$2:$A$501,0))&amp;"","")))</f>
      </c>
      <c r="D234" s="37">
        <f>IF(B234="","",IFERROR(INDEX(Equipment!$C$2:$C$501,MATCH(B234,Equipment!$A$2:$A$501,0))&amp;"",""))</f>
      </c>
      <c r="E234" s="35"/>
      <c r="F234" s="30"/>
      <c r="G234" s="33"/>
      <c r="H234" s="32"/>
      <c r="I234" s="30"/>
      <c r="J234" s="35"/>
      <c r="K234" s="33"/>
      <c r="L234" s="39">
        <f>IF(OR(B234="",G234=""),"",INT(IF(K234="",NOW(),K234)-G234))</f>
      </c>
      <c r="M234" s="38">
        <f>IF(OR(E234="",J234=""),"",IFERROR(IF(MATCH(J234,{"new","good","worn","damaged"},0)&gt;MATCH(E234,{"new","good","worn","damaged"},0),"Worse","OK"),""))</f>
      </c>
      <c r="N234" s="36"/>
      <c r="O234" s="37">
        <f>IF(A234="Overdue",INT(H234)+ROW()/100000,"")</f>
      </c>
      <c r="P234" s="37">
        <f>IF(AND(B234&lt;&gt;"",K234=""),B234,"")</f>
      </c>
    </row>
    <row r="235">
      <c r="A235" s="38">
        <f>IF(B235="","",IF(K235&lt;&gt;"","Returned",IF(H235="","Open-ended",IF(INT(H235)&lt;TODAY(),"Overdue",IF(INT(H235)=TODAY(),"Due today","Out")))))</f>
      </c>
      <c r="B235" s="31"/>
      <c r="C235" s="37">
        <f>IF(B235="","",IF(ISNA(MATCH(B235,Equipment!$A$2:$A$501,0)),"Not in Equipment",IFERROR(INDEX(Equipment!$B$2:$B$501,MATCH(B235,Equipment!$A$2:$A$501,0))&amp;"","")))</f>
      </c>
      <c r="D235" s="37">
        <f>IF(B235="","",IFERROR(INDEX(Equipment!$C$2:$C$501,MATCH(B235,Equipment!$A$2:$A$501,0))&amp;"",""))</f>
      </c>
      <c r="E235" s="35"/>
      <c r="F235" s="30"/>
      <c r="G235" s="33"/>
      <c r="H235" s="32"/>
      <c r="I235" s="30"/>
      <c r="J235" s="35"/>
      <c r="K235" s="33"/>
      <c r="L235" s="39">
        <f>IF(OR(B235="",G235=""),"",INT(IF(K235="",NOW(),K235)-G235))</f>
      </c>
      <c r="M235" s="38">
        <f>IF(OR(E235="",J235=""),"",IFERROR(IF(MATCH(J235,{"new","good","worn","damaged"},0)&gt;MATCH(E235,{"new","good","worn","damaged"},0),"Worse","OK"),""))</f>
      </c>
      <c r="N235" s="36"/>
      <c r="O235" s="37">
        <f>IF(A235="Overdue",INT(H235)+ROW()/100000,"")</f>
      </c>
      <c r="P235" s="37">
        <f>IF(AND(B235&lt;&gt;"",K235=""),B235,"")</f>
      </c>
    </row>
    <row r="236">
      <c r="A236" s="38">
        <f>IF(B236="","",IF(K236&lt;&gt;"","Returned",IF(H236="","Open-ended",IF(INT(H236)&lt;TODAY(),"Overdue",IF(INT(H236)=TODAY(),"Due today","Out")))))</f>
      </c>
      <c r="B236" s="31"/>
      <c r="C236" s="37">
        <f>IF(B236="","",IF(ISNA(MATCH(B236,Equipment!$A$2:$A$501,0)),"Not in Equipment",IFERROR(INDEX(Equipment!$B$2:$B$501,MATCH(B236,Equipment!$A$2:$A$501,0))&amp;"","")))</f>
      </c>
      <c r="D236" s="37">
        <f>IF(B236="","",IFERROR(INDEX(Equipment!$C$2:$C$501,MATCH(B236,Equipment!$A$2:$A$501,0))&amp;"",""))</f>
      </c>
      <c r="E236" s="35"/>
      <c r="F236" s="30"/>
      <c r="G236" s="33"/>
      <c r="H236" s="32"/>
      <c r="I236" s="30"/>
      <c r="J236" s="35"/>
      <c r="K236" s="33"/>
      <c r="L236" s="39">
        <f>IF(OR(B236="",G236=""),"",INT(IF(K236="",NOW(),K236)-G236))</f>
      </c>
      <c r="M236" s="38">
        <f>IF(OR(E236="",J236=""),"",IFERROR(IF(MATCH(J236,{"new","good","worn","damaged"},0)&gt;MATCH(E236,{"new","good","worn","damaged"},0),"Worse","OK"),""))</f>
      </c>
      <c r="N236" s="36"/>
      <c r="O236" s="37">
        <f>IF(A236="Overdue",INT(H236)+ROW()/100000,"")</f>
      </c>
      <c r="P236" s="37">
        <f>IF(AND(B236&lt;&gt;"",K236=""),B236,"")</f>
      </c>
    </row>
    <row r="237">
      <c r="A237" s="38">
        <f>IF(B237="","",IF(K237&lt;&gt;"","Returned",IF(H237="","Open-ended",IF(INT(H237)&lt;TODAY(),"Overdue",IF(INT(H237)=TODAY(),"Due today","Out")))))</f>
      </c>
      <c r="B237" s="31"/>
      <c r="C237" s="37">
        <f>IF(B237="","",IF(ISNA(MATCH(B237,Equipment!$A$2:$A$501,0)),"Not in Equipment",IFERROR(INDEX(Equipment!$B$2:$B$501,MATCH(B237,Equipment!$A$2:$A$501,0))&amp;"","")))</f>
      </c>
      <c r="D237" s="37">
        <f>IF(B237="","",IFERROR(INDEX(Equipment!$C$2:$C$501,MATCH(B237,Equipment!$A$2:$A$501,0))&amp;"",""))</f>
      </c>
      <c r="E237" s="35"/>
      <c r="F237" s="30"/>
      <c r="G237" s="33"/>
      <c r="H237" s="32"/>
      <c r="I237" s="30"/>
      <c r="J237" s="35"/>
      <c r="K237" s="33"/>
      <c r="L237" s="39">
        <f>IF(OR(B237="",G237=""),"",INT(IF(K237="",NOW(),K237)-G237))</f>
      </c>
      <c r="M237" s="38">
        <f>IF(OR(E237="",J237=""),"",IFERROR(IF(MATCH(J237,{"new","good","worn","damaged"},0)&gt;MATCH(E237,{"new","good","worn","damaged"},0),"Worse","OK"),""))</f>
      </c>
      <c r="N237" s="36"/>
      <c r="O237" s="37">
        <f>IF(A237="Overdue",INT(H237)+ROW()/100000,"")</f>
      </c>
      <c r="P237" s="37">
        <f>IF(AND(B237&lt;&gt;"",K237=""),B237,"")</f>
      </c>
    </row>
    <row r="238">
      <c r="A238" s="38">
        <f>IF(B238="","",IF(K238&lt;&gt;"","Returned",IF(H238="","Open-ended",IF(INT(H238)&lt;TODAY(),"Overdue",IF(INT(H238)=TODAY(),"Due today","Out")))))</f>
      </c>
      <c r="B238" s="31"/>
      <c r="C238" s="37">
        <f>IF(B238="","",IF(ISNA(MATCH(B238,Equipment!$A$2:$A$501,0)),"Not in Equipment",IFERROR(INDEX(Equipment!$B$2:$B$501,MATCH(B238,Equipment!$A$2:$A$501,0))&amp;"","")))</f>
      </c>
      <c r="D238" s="37">
        <f>IF(B238="","",IFERROR(INDEX(Equipment!$C$2:$C$501,MATCH(B238,Equipment!$A$2:$A$501,0))&amp;"",""))</f>
      </c>
      <c r="E238" s="35"/>
      <c r="F238" s="30"/>
      <c r="G238" s="33"/>
      <c r="H238" s="32"/>
      <c r="I238" s="30"/>
      <c r="J238" s="35"/>
      <c r="K238" s="33"/>
      <c r="L238" s="39">
        <f>IF(OR(B238="",G238=""),"",INT(IF(K238="",NOW(),K238)-G238))</f>
      </c>
      <c r="M238" s="38">
        <f>IF(OR(E238="",J238=""),"",IFERROR(IF(MATCH(J238,{"new","good","worn","damaged"},0)&gt;MATCH(E238,{"new","good","worn","damaged"},0),"Worse","OK"),""))</f>
      </c>
      <c r="N238" s="36"/>
      <c r="O238" s="37">
        <f>IF(A238="Overdue",INT(H238)+ROW()/100000,"")</f>
      </c>
      <c r="P238" s="37">
        <f>IF(AND(B238&lt;&gt;"",K238=""),B238,"")</f>
      </c>
    </row>
    <row r="239">
      <c r="A239" s="38">
        <f>IF(B239="","",IF(K239&lt;&gt;"","Returned",IF(H239="","Open-ended",IF(INT(H239)&lt;TODAY(),"Overdue",IF(INT(H239)=TODAY(),"Due today","Out")))))</f>
      </c>
      <c r="B239" s="31"/>
      <c r="C239" s="37">
        <f>IF(B239="","",IF(ISNA(MATCH(B239,Equipment!$A$2:$A$501,0)),"Not in Equipment",IFERROR(INDEX(Equipment!$B$2:$B$501,MATCH(B239,Equipment!$A$2:$A$501,0))&amp;"","")))</f>
      </c>
      <c r="D239" s="37">
        <f>IF(B239="","",IFERROR(INDEX(Equipment!$C$2:$C$501,MATCH(B239,Equipment!$A$2:$A$501,0))&amp;"",""))</f>
      </c>
      <c r="E239" s="35"/>
      <c r="F239" s="30"/>
      <c r="G239" s="33"/>
      <c r="H239" s="32"/>
      <c r="I239" s="30"/>
      <c r="J239" s="35"/>
      <c r="K239" s="33"/>
      <c r="L239" s="39">
        <f>IF(OR(B239="",G239=""),"",INT(IF(K239="",NOW(),K239)-G239))</f>
      </c>
      <c r="M239" s="38">
        <f>IF(OR(E239="",J239=""),"",IFERROR(IF(MATCH(J239,{"new","good","worn","damaged"},0)&gt;MATCH(E239,{"new","good","worn","damaged"},0),"Worse","OK"),""))</f>
      </c>
      <c r="N239" s="36"/>
      <c r="O239" s="37">
        <f>IF(A239="Overdue",INT(H239)+ROW()/100000,"")</f>
      </c>
      <c r="P239" s="37">
        <f>IF(AND(B239&lt;&gt;"",K239=""),B239,"")</f>
      </c>
    </row>
    <row r="240">
      <c r="A240" s="38">
        <f>IF(B240="","",IF(K240&lt;&gt;"","Returned",IF(H240="","Open-ended",IF(INT(H240)&lt;TODAY(),"Overdue",IF(INT(H240)=TODAY(),"Due today","Out")))))</f>
      </c>
      <c r="B240" s="31"/>
      <c r="C240" s="37">
        <f>IF(B240="","",IF(ISNA(MATCH(B240,Equipment!$A$2:$A$501,0)),"Not in Equipment",IFERROR(INDEX(Equipment!$B$2:$B$501,MATCH(B240,Equipment!$A$2:$A$501,0))&amp;"","")))</f>
      </c>
      <c r="D240" s="37">
        <f>IF(B240="","",IFERROR(INDEX(Equipment!$C$2:$C$501,MATCH(B240,Equipment!$A$2:$A$501,0))&amp;"",""))</f>
      </c>
      <c r="E240" s="35"/>
      <c r="F240" s="30"/>
      <c r="G240" s="33"/>
      <c r="H240" s="32"/>
      <c r="I240" s="30"/>
      <c r="J240" s="35"/>
      <c r="K240" s="33"/>
      <c r="L240" s="39">
        <f>IF(OR(B240="",G240=""),"",INT(IF(K240="",NOW(),K240)-G240))</f>
      </c>
      <c r="M240" s="38">
        <f>IF(OR(E240="",J240=""),"",IFERROR(IF(MATCH(J240,{"new","good","worn","damaged"},0)&gt;MATCH(E240,{"new","good","worn","damaged"},0),"Worse","OK"),""))</f>
      </c>
      <c r="N240" s="36"/>
      <c r="O240" s="37">
        <f>IF(A240="Overdue",INT(H240)+ROW()/100000,"")</f>
      </c>
      <c r="P240" s="37">
        <f>IF(AND(B240&lt;&gt;"",K240=""),B240,"")</f>
      </c>
    </row>
    <row r="241">
      <c r="A241" s="38">
        <f>IF(B241="","",IF(K241&lt;&gt;"","Returned",IF(H241="","Open-ended",IF(INT(H241)&lt;TODAY(),"Overdue",IF(INT(H241)=TODAY(),"Due today","Out")))))</f>
      </c>
      <c r="B241" s="31"/>
      <c r="C241" s="37">
        <f>IF(B241="","",IF(ISNA(MATCH(B241,Equipment!$A$2:$A$501,0)),"Not in Equipment",IFERROR(INDEX(Equipment!$B$2:$B$501,MATCH(B241,Equipment!$A$2:$A$501,0))&amp;"","")))</f>
      </c>
      <c r="D241" s="37">
        <f>IF(B241="","",IFERROR(INDEX(Equipment!$C$2:$C$501,MATCH(B241,Equipment!$A$2:$A$501,0))&amp;"",""))</f>
      </c>
      <c r="E241" s="35"/>
      <c r="F241" s="30"/>
      <c r="G241" s="33"/>
      <c r="H241" s="32"/>
      <c r="I241" s="30"/>
      <c r="J241" s="35"/>
      <c r="K241" s="33"/>
      <c r="L241" s="39">
        <f>IF(OR(B241="",G241=""),"",INT(IF(K241="",NOW(),K241)-G241))</f>
      </c>
      <c r="M241" s="38">
        <f>IF(OR(E241="",J241=""),"",IFERROR(IF(MATCH(J241,{"new","good","worn","damaged"},0)&gt;MATCH(E241,{"new","good","worn","damaged"},0),"Worse","OK"),""))</f>
      </c>
      <c r="N241" s="36"/>
      <c r="O241" s="37">
        <f>IF(A241="Overdue",INT(H241)+ROW()/100000,"")</f>
      </c>
      <c r="P241" s="37">
        <f>IF(AND(B241&lt;&gt;"",K241=""),B241,"")</f>
      </c>
    </row>
    <row r="242">
      <c r="A242" s="38">
        <f>IF(B242="","",IF(K242&lt;&gt;"","Returned",IF(H242="","Open-ended",IF(INT(H242)&lt;TODAY(),"Overdue",IF(INT(H242)=TODAY(),"Due today","Out")))))</f>
      </c>
      <c r="B242" s="31"/>
      <c r="C242" s="37">
        <f>IF(B242="","",IF(ISNA(MATCH(B242,Equipment!$A$2:$A$501,0)),"Not in Equipment",IFERROR(INDEX(Equipment!$B$2:$B$501,MATCH(B242,Equipment!$A$2:$A$501,0))&amp;"","")))</f>
      </c>
      <c r="D242" s="37">
        <f>IF(B242="","",IFERROR(INDEX(Equipment!$C$2:$C$501,MATCH(B242,Equipment!$A$2:$A$501,0))&amp;"",""))</f>
      </c>
      <c r="E242" s="35"/>
      <c r="F242" s="30"/>
      <c r="G242" s="33"/>
      <c r="H242" s="32"/>
      <c r="I242" s="30"/>
      <c r="J242" s="35"/>
      <c r="K242" s="33"/>
      <c r="L242" s="39">
        <f>IF(OR(B242="",G242=""),"",INT(IF(K242="",NOW(),K242)-G242))</f>
      </c>
      <c r="M242" s="38">
        <f>IF(OR(E242="",J242=""),"",IFERROR(IF(MATCH(J242,{"new","good","worn","damaged"},0)&gt;MATCH(E242,{"new","good","worn","damaged"},0),"Worse","OK"),""))</f>
      </c>
      <c r="N242" s="36"/>
      <c r="O242" s="37">
        <f>IF(A242="Overdue",INT(H242)+ROW()/100000,"")</f>
      </c>
      <c r="P242" s="37">
        <f>IF(AND(B242&lt;&gt;"",K242=""),B242,"")</f>
      </c>
    </row>
    <row r="243">
      <c r="A243" s="38">
        <f>IF(B243="","",IF(K243&lt;&gt;"","Returned",IF(H243="","Open-ended",IF(INT(H243)&lt;TODAY(),"Overdue",IF(INT(H243)=TODAY(),"Due today","Out")))))</f>
      </c>
      <c r="B243" s="31"/>
      <c r="C243" s="37">
        <f>IF(B243="","",IF(ISNA(MATCH(B243,Equipment!$A$2:$A$501,0)),"Not in Equipment",IFERROR(INDEX(Equipment!$B$2:$B$501,MATCH(B243,Equipment!$A$2:$A$501,0))&amp;"","")))</f>
      </c>
      <c r="D243" s="37">
        <f>IF(B243="","",IFERROR(INDEX(Equipment!$C$2:$C$501,MATCH(B243,Equipment!$A$2:$A$501,0))&amp;"",""))</f>
      </c>
      <c r="E243" s="35"/>
      <c r="F243" s="30"/>
      <c r="G243" s="33"/>
      <c r="H243" s="32"/>
      <c r="I243" s="30"/>
      <c r="J243" s="35"/>
      <c r="K243" s="33"/>
      <c r="L243" s="39">
        <f>IF(OR(B243="",G243=""),"",INT(IF(K243="",NOW(),K243)-G243))</f>
      </c>
      <c r="M243" s="38">
        <f>IF(OR(E243="",J243=""),"",IFERROR(IF(MATCH(J243,{"new","good","worn","damaged"},0)&gt;MATCH(E243,{"new","good","worn","damaged"},0),"Worse","OK"),""))</f>
      </c>
      <c r="N243" s="36"/>
      <c r="O243" s="37">
        <f>IF(A243="Overdue",INT(H243)+ROW()/100000,"")</f>
      </c>
      <c r="P243" s="37">
        <f>IF(AND(B243&lt;&gt;"",K243=""),B243,"")</f>
      </c>
    </row>
    <row r="244">
      <c r="A244" s="38">
        <f>IF(B244="","",IF(K244&lt;&gt;"","Returned",IF(H244="","Open-ended",IF(INT(H244)&lt;TODAY(),"Overdue",IF(INT(H244)=TODAY(),"Due today","Out")))))</f>
      </c>
      <c r="B244" s="31"/>
      <c r="C244" s="37">
        <f>IF(B244="","",IF(ISNA(MATCH(B244,Equipment!$A$2:$A$501,0)),"Not in Equipment",IFERROR(INDEX(Equipment!$B$2:$B$501,MATCH(B244,Equipment!$A$2:$A$501,0))&amp;"","")))</f>
      </c>
      <c r="D244" s="37">
        <f>IF(B244="","",IFERROR(INDEX(Equipment!$C$2:$C$501,MATCH(B244,Equipment!$A$2:$A$501,0))&amp;"",""))</f>
      </c>
      <c r="E244" s="35"/>
      <c r="F244" s="30"/>
      <c r="G244" s="33"/>
      <c r="H244" s="32"/>
      <c r="I244" s="30"/>
      <c r="J244" s="35"/>
      <c r="K244" s="33"/>
      <c r="L244" s="39">
        <f>IF(OR(B244="",G244=""),"",INT(IF(K244="",NOW(),K244)-G244))</f>
      </c>
      <c r="M244" s="38">
        <f>IF(OR(E244="",J244=""),"",IFERROR(IF(MATCH(J244,{"new","good","worn","damaged"},0)&gt;MATCH(E244,{"new","good","worn","damaged"},0),"Worse","OK"),""))</f>
      </c>
      <c r="N244" s="36"/>
      <c r="O244" s="37">
        <f>IF(A244="Overdue",INT(H244)+ROW()/100000,"")</f>
      </c>
      <c r="P244" s="37">
        <f>IF(AND(B244&lt;&gt;"",K244=""),B244,"")</f>
      </c>
    </row>
    <row r="245">
      <c r="A245" s="38">
        <f>IF(B245="","",IF(K245&lt;&gt;"","Returned",IF(H245="","Open-ended",IF(INT(H245)&lt;TODAY(),"Overdue",IF(INT(H245)=TODAY(),"Due today","Out")))))</f>
      </c>
      <c r="B245" s="31"/>
      <c r="C245" s="37">
        <f>IF(B245="","",IF(ISNA(MATCH(B245,Equipment!$A$2:$A$501,0)),"Not in Equipment",IFERROR(INDEX(Equipment!$B$2:$B$501,MATCH(B245,Equipment!$A$2:$A$501,0))&amp;"","")))</f>
      </c>
      <c r="D245" s="37">
        <f>IF(B245="","",IFERROR(INDEX(Equipment!$C$2:$C$501,MATCH(B245,Equipment!$A$2:$A$501,0))&amp;"",""))</f>
      </c>
      <c r="E245" s="35"/>
      <c r="F245" s="30"/>
      <c r="G245" s="33"/>
      <c r="H245" s="32"/>
      <c r="I245" s="30"/>
      <c r="J245" s="35"/>
      <c r="K245" s="33"/>
      <c r="L245" s="39">
        <f>IF(OR(B245="",G245=""),"",INT(IF(K245="",NOW(),K245)-G245))</f>
      </c>
      <c r="M245" s="38">
        <f>IF(OR(E245="",J245=""),"",IFERROR(IF(MATCH(J245,{"new","good","worn","damaged"},0)&gt;MATCH(E245,{"new","good","worn","damaged"},0),"Worse","OK"),""))</f>
      </c>
      <c r="N245" s="36"/>
      <c r="O245" s="37">
        <f>IF(A245="Overdue",INT(H245)+ROW()/100000,"")</f>
      </c>
      <c r="P245" s="37">
        <f>IF(AND(B245&lt;&gt;"",K245=""),B245,"")</f>
      </c>
    </row>
    <row r="246">
      <c r="A246" s="38">
        <f>IF(B246="","",IF(K246&lt;&gt;"","Returned",IF(H246="","Open-ended",IF(INT(H246)&lt;TODAY(),"Overdue",IF(INT(H246)=TODAY(),"Due today","Out")))))</f>
      </c>
      <c r="B246" s="31"/>
      <c r="C246" s="37">
        <f>IF(B246="","",IF(ISNA(MATCH(B246,Equipment!$A$2:$A$501,0)),"Not in Equipment",IFERROR(INDEX(Equipment!$B$2:$B$501,MATCH(B246,Equipment!$A$2:$A$501,0))&amp;"","")))</f>
      </c>
      <c r="D246" s="37">
        <f>IF(B246="","",IFERROR(INDEX(Equipment!$C$2:$C$501,MATCH(B246,Equipment!$A$2:$A$501,0))&amp;"",""))</f>
      </c>
      <c r="E246" s="35"/>
      <c r="F246" s="30"/>
      <c r="G246" s="33"/>
      <c r="H246" s="32"/>
      <c r="I246" s="30"/>
      <c r="J246" s="35"/>
      <c r="K246" s="33"/>
      <c r="L246" s="39">
        <f>IF(OR(B246="",G246=""),"",INT(IF(K246="",NOW(),K246)-G246))</f>
      </c>
      <c r="M246" s="38">
        <f>IF(OR(E246="",J246=""),"",IFERROR(IF(MATCH(J246,{"new","good","worn","damaged"},0)&gt;MATCH(E246,{"new","good","worn","damaged"},0),"Worse","OK"),""))</f>
      </c>
      <c r="N246" s="36"/>
      <c r="O246" s="37">
        <f>IF(A246="Overdue",INT(H246)+ROW()/100000,"")</f>
      </c>
      <c r="P246" s="37">
        <f>IF(AND(B246&lt;&gt;"",K246=""),B246,"")</f>
      </c>
    </row>
    <row r="247">
      <c r="A247" s="38">
        <f>IF(B247="","",IF(K247&lt;&gt;"","Returned",IF(H247="","Open-ended",IF(INT(H247)&lt;TODAY(),"Overdue",IF(INT(H247)=TODAY(),"Due today","Out")))))</f>
      </c>
      <c r="B247" s="31"/>
      <c r="C247" s="37">
        <f>IF(B247="","",IF(ISNA(MATCH(B247,Equipment!$A$2:$A$501,0)),"Not in Equipment",IFERROR(INDEX(Equipment!$B$2:$B$501,MATCH(B247,Equipment!$A$2:$A$501,0))&amp;"","")))</f>
      </c>
      <c r="D247" s="37">
        <f>IF(B247="","",IFERROR(INDEX(Equipment!$C$2:$C$501,MATCH(B247,Equipment!$A$2:$A$501,0))&amp;"",""))</f>
      </c>
      <c r="E247" s="35"/>
      <c r="F247" s="30"/>
      <c r="G247" s="33"/>
      <c r="H247" s="32"/>
      <c r="I247" s="30"/>
      <c r="J247" s="35"/>
      <c r="K247" s="33"/>
      <c r="L247" s="39">
        <f>IF(OR(B247="",G247=""),"",INT(IF(K247="",NOW(),K247)-G247))</f>
      </c>
      <c r="M247" s="38">
        <f>IF(OR(E247="",J247=""),"",IFERROR(IF(MATCH(J247,{"new","good","worn","damaged"},0)&gt;MATCH(E247,{"new","good","worn","damaged"},0),"Worse","OK"),""))</f>
      </c>
      <c r="N247" s="36"/>
      <c r="O247" s="37">
        <f>IF(A247="Overdue",INT(H247)+ROW()/100000,"")</f>
      </c>
      <c r="P247" s="37">
        <f>IF(AND(B247&lt;&gt;"",K247=""),B247,"")</f>
      </c>
    </row>
    <row r="248">
      <c r="A248" s="38">
        <f>IF(B248="","",IF(K248&lt;&gt;"","Returned",IF(H248="","Open-ended",IF(INT(H248)&lt;TODAY(),"Overdue",IF(INT(H248)=TODAY(),"Due today","Out")))))</f>
      </c>
      <c r="B248" s="31"/>
      <c r="C248" s="37">
        <f>IF(B248="","",IF(ISNA(MATCH(B248,Equipment!$A$2:$A$501,0)),"Not in Equipment",IFERROR(INDEX(Equipment!$B$2:$B$501,MATCH(B248,Equipment!$A$2:$A$501,0))&amp;"","")))</f>
      </c>
      <c r="D248" s="37">
        <f>IF(B248="","",IFERROR(INDEX(Equipment!$C$2:$C$501,MATCH(B248,Equipment!$A$2:$A$501,0))&amp;"",""))</f>
      </c>
      <c r="E248" s="35"/>
      <c r="F248" s="30"/>
      <c r="G248" s="33"/>
      <c r="H248" s="32"/>
      <c r="I248" s="30"/>
      <c r="J248" s="35"/>
      <c r="K248" s="33"/>
      <c r="L248" s="39">
        <f>IF(OR(B248="",G248=""),"",INT(IF(K248="",NOW(),K248)-G248))</f>
      </c>
      <c r="M248" s="38">
        <f>IF(OR(E248="",J248=""),"",IFERROR(IF(MATCH(J248,{"new","good","worn","damaged"},0)&gt;MATCH(E248,{"new","good","worn","damaged"},0),"Worse","OK"),""))</f>
      </c>
      <c r="N248" s="36"/>
      <c r="O248" s="37">
        <f>IF(A248="Overdue",INT(H248)+ROW()/100000,"")</f>
      </c>
      <c r="P248" s="37">
        <f>IF(AND(B248&lt;&gt;"",K248=""),B248,"")</f>
      </c>
    </row>
    <row r="249">
      <c r="A249" s="38">
        <f>IF(B249="","",IF(K249&lt;&gt;"","Returned",IF(H249="","Open-ended",IF(INT(H249)&lt;TODAY(),"Overdue",IF(INT(H249)=TODAY(),"Due today","Out")))))</f>
      </c>
      <c r="B249" s="31"/>
      <c r="C249" s="37">
        <f>IF(B249="","",IF(ISNA(MATCH(B249,Equipment!$A$2:$A$501,0)),"Not in Equipment",IFERROR(INDEX(Equipment!$B$2:$B$501,MATCH(B249,Equipment!$A$2:$A$501,0))&amp;"","")))</f>
      </c>
      <c r="D249" s="37">
        <f>IF(B249="","",IFERROR(INDEX(Equipment!$C$2:$C$501,MATCH(B249,Equipment!$A$2:$A$501,0))&amp;"",""))</f>
      </c>
      <c r="E249" s="35"/>
      <c r="F249" s="30"/>
      <c r="G249" s="33"/>
      <c r="H249" s="32"/>
      <c r="I249" s="30"/>
      <c r="J249" s="35"/>
      <c r="K249" s="33"/>
      <c r="L249" s="39">
        <f>IF(OR(B249="",G249=""),"",INT(IF(K249="",NOW(),K249)-G249))</f>
      </c>
      <c r="M249" s="38">
        <f>IF(OR(E249="",J249=""),"",IFERROR(IF(MATCH(J249,{"new","good","worn","damaged"},0)&gt;MATCH(E249,{"new","good","worn","damaged"},0),"Worse","OK"),""))</f>
      </c>
      <c r="N249" s="36"/>
      <c r="O249" s="37">
        <f>IF(A249="Overdue",INT(H249)+ROW()/100000,"")</f>
      </c>
      <c r="P249" s="37">
        <f>IF(AND(B249&lt;&gt;"",K249=""),B249,"")</f>
      </c>
    </row>
    <row r="250">
      <c r="A250" s="38">
        <f>IF(B250="","",IF(K250&lt;&gt;"","Returned",IF(H250="","Open-ended",IF(INT(H250)&lt;TODAY(),"Overdue",IF(INT(H250)=TODAY(),"Due today","Out")))))</f>
      </c>
      <c r="B250" s="31"/>
      <c r="C250" s="37">
        <f>IF(B250="","",IF(ISNA(MATCH(B250,Equipment!$A$2:$A$501,0)),"Not in Equipment",IFERROR(INDEX(Equipment!$B$2:$B$501,MATCH(B250,Equipment!$A$2:$A$501,0))&amp;"","")))</f>
      </c>
      <c r="D250" s="37">
        <f>IF(B250="","",IFERROR(INDEX(Equipment!$C$2:$C$501,MATCH(B250,Equipment!$A$2:$A$501,0))&amp;"",""))</f>
      </c>
      <c r="E250" s="35"/>
      <c r="F250" s="30"/>
      <c r="G250" s="33"/>
      <c r="H250" s="32"/>
      <c r="I250" s="30"/>
      <c r="J250" s="35"/>
      <c r="K250" s="33"/>
      <c r="L250" s="39">
        <f>IF(OR(B250="",G250=""),"",INT(IF(K250="",NOW(),K250)-G250))</f>
      </c>
      <c r="M250" s="38">
        <f>IF(OR(E250="",J250=""),"",IFERROR(IF(MATCH(J250,{"new","good","worn","damaged"},0)&gt;MATCH(E250,{"new","good","worn","damaged"},0),"Worse","OK"),""))</f>
      </c>
      <c r="N250" s="36"/>
      <c r="O250" s="37">
        <f>IF(A250="Overdue",INT(H250)+ROW()/100000,"")</f>
      </c>
      <c r="P250" s="37">
        <f>IF(AND(B250&lt;&gt;"",K250=""),B250,"")</f>
      </c>
    </row>
    <row r="251">
      <c r="A251" s="38">
        <f>IF(B251="","",IF(K251&lt;&gt;"","Returned",IF(H251="","Open-ended",IF(INT(H251)&lt;TODAY(),"Overdue",IF(INT(H251)=TODAY(),"Due today","Out")))))</f>
      </c>
      <c r="B251" s="31"/>
      <c r="C251" s="37">
        <f>IF(B251="","",IF(ISNA(MATCH(B251,Equipment!$A$2:$A$501,0)),"Not in Equipment",IFERROR(INDEX(Equipment!$B$2:$B$501,MATCH(B251,Equipment!$A$2:$A$501,0))&amp;"","")))</f>
      </c>
      <c r="D251" s="37">
        <f>IF(B251="","",IFERROR(INDEX(Equipment!$C$2:$C$501,MATCH(B251,Equipment!$A$2:$A$501,0))&amp;"",""))</f>
      </c>
      <c r="E251" s="35"/>
      <c r="F251" s="30"/>
      <c r="G251" s="33"/>
      <c r="H251" s="32"/>
      <c r="I251" s="30"/>
      <c r="J251" s="35"/>
      <c r="K251" s="33"/>
      <c r="L251" s="39">
        <f>IF(OR(B251="",G251=""),"",INT(IF(K251="",NOW(),K251)-G251))</f>
      </c>
      <c r="M251" s="38">
        <f>IF(OR(E251="",J251=""),"",IFERROR(IF(MATCH(J251,{"new","good","worn","damaged"},0)&gt;MATCH(E251,{"new","good","worn","damaged"},0),"Worse","OK"),""))</f>
      </c>
      <c r="N251" s="36"/>
      <c r="O251" s="37">
        <f>IF(A251="Overdue",INT(H251)+ROW()/100000,"")</f>
      </c>
      <c r="P251" s="37">
        <f>IF(AND(B251&lt;&gt;"",K251=""),B251,"")</f>
      </c>
    </row>
    <row r="252">
      <c r="A252" s="38">
        <f>IF(B252="","",IF(K252&lt;&gt;"","Returned",IF(H252="","Open-ended",IF(INT(H252)&lt;TODAY(),"Overdue",IF(INT(H252)=TODAY(),"Due today","Out")))))</f>
      </c>
      <c r="B252" s="31"/>
      <c r="C252" s="37">
        <f>IF(B252="","",IF(ISNA(MATCH(B252,Equipment!$A$2:$A$501,0)),"Not in Equipment",IFERROR(INDEX(Equipment!$B$2:$B$501,MATCH(B252,Equipment!$A$2:$A$501,0))&amp;"","")))</f>
      </c>
      <c r="D252" s="37">
        <f>IF(B252="","",IFERROR(INDEX(Equipment!$C$2:$C$501,MATCH(B252,Equipment!$A$2:$A$501,0))&amp;"",""))</f>
      </c>
      <c r="E252" s="35"/>
      <c r="F252" s="30"/>
      <c r="G252" s="33"/>
      <c r="H252" s="32"/>
      <c r="I252" s="30"/>
      <c r="J252" s="35"/>
      <c r="K252" s="33"/>
      <c r="L252" s="39">
        <f>IF(OR(B252="",G252=""),"",INT(IF(K252="",NOW(),K252)-G252))</f>
      </c>
      <c r="M252" s="38">
        <f>IF(OR(E252="",J252=""),"",IFERROR(IF(MATCH(J252,{"new","good","worn","damaged"},0)&gt;MATCH(E252,{"new","good","worn","damaged"},0),"Worse","OK"),""))</f>
      </c>
      <c r="N252" s="36"/>
      <c r="O252" s="37">
        <f>IF(A252="Overdue",INT(H252)+ROW()/100000,"")</f>
      </c>
      <c r="P252" s="37">
        <f>IF(AND(B252&lt;&gt;"",K252=""),B252,"")</f>
      </c>
    </row>
    <row r="253">
      <c r="A253" s="38">
        <f>IF(B253="","",IF(K253&lt;&gt;"","Returned",IF(H253="","Open-ended",IF(INT(H253)&lt;TODAY(),"Overdue",IF(INT(H253)=TODAY(),"Due today","Out")))))</f>
      </c>
      <c r="B253" s="31"/>
      <c r="C253" s="37">
        <f>IF(B253="","",IF(ISNA(MATCH(B253,Equipment!$A$2:$A$501,0)),"Not in Equipment",IFERROR(INDEX(Equipment!$B$2:$B$501,MATCH(B253,Equipment!$A$2:$A$501,0))&amp;"","")))</f>
      </c>
      <c r="D253" s="37">
        <f>IF(B253="","",IFERROR(INDEX(Equipment!$C$2:$C$501,MATCH(B253,Equipment!$A$2:$A$501,0))&amp;"",""))</f>
      </c>
      <c r="E253" s="35"/>
      <c r="F253" s="30"/>
      <c r="G253" s="33"/>
      <c r="H253" s="32"/>
      <c r="I253" s="30"/>
      <c r="J253" s="35"/>
      <c r="K253" s="33"/>
      <c r="L253" s="39">
        <f>IF(OR(B253="",G253=""),"",INT(IF(K253="",NOW(),K253)-G253))</f>
      </c>
      <c r="M253" s="38">
        <f>IF(OR(E253="",J253=""),"",IFERROR(IF(MATCH(J253,{"new","good","worn","damaged"},0)&gt;MATCH(E253,{"new","good","worn","damaged"},0),"Worse","OK"),""))</f>
      </c>
      <c r="N253" s="36"/>
      <c r="O253" s="37">
        <f>IF(A253="Overdue",INT(H253)+ROW()/100000,"")</f>
      </c>
      <c r="P253" s="37">
        <f>IF(AND(B253&lt;&gt;"",K253=""),B253,"")</f>
      </c>
    </row>
    <row r="254">
      <c r="A254" s="38">
        <f>IF(B254="","",IF(K254&lt;&gt;"","Returned",IF(H254="","Open-ended",IF(INT(H254)&lt;TODAY(),"Overdue",IF(INT(H254)=TODAY(),"Due today","Out")))))</f>
      </c>
      <c r="B254" s="31"/>
      <c r="C254" s="37">
        <f>IF(B254="","",IF(ISNA(MATCH(B254,Equipment!$A$2:$A$501,0)),"Not in Equipment",IFERROR(INDEX(Equipment!$B$2:$B$501,MATCH(B254,Equipment!$A$2:$A$501,0))&amp;"","")))</f>
      </c>
      <c r="D254" s="37">
        <f>IF(B254="","",IFERROR(INDEX(Equipment!$C$2:$C$501,MATCH(B254,Equipment!$A$2:$A$501,0))&amp;"",""))</f>
      </c>
      <c r="E254" s="35"/>
      <c r="F254" s="30"/>
      <c r="G254" s="33"/>
      <c r="H254" s="32"/>
      <c r="I254" s="30"/>
      <c r="J254" s="35"/>
      <c r="K254" s="33"/>
      <c r="L254" s="39">
        <f>IF(OR(B254="",G254=""),"",INT(IF(K254="",NOW(),K254)-G254))</f>
      </c>
      <c r="M254" s="38">
        <f>IF(OR(E254="",J254=""),"",IFERROR(IF(MATCH(J254,{"new","good","worn","damaged"},0)&gt;MATCH(E254,{"new","good","worn","damaged"},0),"Worse","OK"),""))</f>
      </c>
      <c r="N254" s="36"/>
      <c r="O254" s="37">
        <f>IF(A254="Overdue",INT(H254)+ROW()/100000,"")</f>
      </c>
      <c r="P254" s="37">
        <f>IF(AND(B254&lt;&gt;"",K254=""),B254,"")</f>
      </c>
    </row>
    <row r="255">
      <c r="A255" s="38">
        <f>IF(B255="","",IF(K255&lt;&gt;"","Returned",IF(H255="","Open-ended",IF(INT(H255)&lt;TODAY(),"Overdue",IF(INT(H255)=TODAY(),"Due today","Out")))))</f>
      </c>
      <c r="B255" s="31"/>
      <c r="C255" s="37">
        <f>IF(B255="","",IF(ISNA(MATCH(B255,Equipment!$A$2:$A$501,0)),"Not in Equipment",IFERROR(INDEX(Equipment!$B$2:$B$501,MATCH(B255,Equipment!$A$2:$A$501,0))&amp;"","")))</f>
      </c>
      <c r="D255" s="37">
        <f>IF(B255="","",IFERROR(INDEX(Equipment!$C$2:$C$501,MATCH(B255,Equipment!$A$2:$A$501,0))&amp;"",""))</f>
      </c>
      <c r="E255" s="35"/>
      <c r="F255" s="30"/>
      <c r="G255" s="33"/>
      <c r="H255" s="32"/>
      <c r="I255" s="30"/>
      <c r="J255" s="35"/>
      <c r="K255" s="33"/>
      <c r="L255" s="39">
        <f>IF(OR(B255="",G255=""),"",INT(IF(K255="",NOW(),K255)-G255))</f>
      </c>
      <c r="M255" s="38">
        <f>IF(OR(E255="",J255=""),"",IFERROR(IF(MATCH(J255,{"new","good","worn","damaged"},0)&gt;MATCH(E255,{"new","good","worn","damaged"},0),"Worse","OK"),""))</f>
      </c>
      <c r="N255" s="36"/>
      <c r="O255" s="37">
        <f>IF(A255="Overdue",INT(H255)+ROW()/100000,"")</f>
      </c>
      <c r="P255" s="37">
        <f>IF(AND(B255&lt;&gt;"",K255=""),B255,"")</f>
      </c>
    </row>
    <row r="256">
      <c r="A256" s="38">
        <f>IF(B256="","",IF(K256&lt;&gt;"","Returned",IF(H256="","Open-ended",IF(INT(H256)&lt;TODAY(),"Overdue",IF(INT(H256)=TODAY(),"Due today","Out")))))</f>
      </c>
      <c r="B256" s="31"/>
      <c r="C256" s="37">
        <f>IF(B256="","",IF(ISNA(MATCH(B256,Equipment!$A$2:$A$501,0)),"Not in Equipment",IFERROR(INDEX(Equipment!$B$2:$B$501,MATCH(B256,Equipment!$A$2:$A$501,0))&amp;"","")))</f>
      </c>
      <c r="D256" s="37">
        <f>IF(B256="","",IFERROR(INDEX(Equipment!$C$2:$C$501,MATCH(B256,Equipment!$A$2:$A$501,0))&amp;"",""))</f>
      </c>
      <c r="E256" s="35"/>
      <c r="F256" s="30"/>
      <c r="G256" s="33"/>
      <c r="H256" s="32"/>
      <c r="I256" s="30"/>
      <c r="J256" s="35"/>
      <c r="K256" s="33"/>
      <c r="L256" s="39">
        <f>IF(OR(B256="",G256=""),"",INT(IF(K256="",NOW(),K256)-G256))</f>
      </c>
      <c r="M256" s="38">
        <f>IF(OR(E256="",J256=""),"",IFERROR(IF(MATCH(J256,{"new","good","worn","damaged"},0)&gt;MATCH(E256,{"new","good","worn","damaged"},0),"Worse","OK"),""))</f>
      </c>
      <c r="N256" s="36"/>
      <c r="O256" s="37">
        <f>IF(A256="Overdue",INT(H256)+ROW()/100000,"")</f>
      </c>
      <c r="P256" s="37">
        <f>IF(AND(B256&lt;&gt;"",K256=""),B256,"")</f>
      </c>
    </row>
    <row r="257">
      <c r="A257" s="38">
        <f>IF(B257="","",IF(K257&lt;&gt;"","Returned",IF(H257="","Open-ended",IF(INT(H257)&lt;TODAY(),"Overdue",IF(INT(H257)=TODAY(),"Due today","Out")))))</f>
      </c>
      <c r="B257" s="31"/>
      <c r="C257" s="37">
        <f>IF(B257="","",IF(ISNA(MATCH(B257,Equipment!$A$2:$A$501,0)),"Not in Equipment",IFERROR(INDEX(Equipment!$B$2:$B$501,MATCH(B257,Equipment!$A$2:$A$501,0))&amp;"","")))</f>
      </c>
      <c r="D257" s="37">
        <f>IF(B257="","",IFERROR(INDEX(Equipment!$C$2:$C$501,MATCH(B257,Equipment!$A$2:$A$501,0))&amp;"",""))</f>
      </c>
      <c r="E257" s="35"/>
      <c r="F257" s="30"/>
      <c r="G257" s="33"/>
      <c r="H257" s="32"/>
      <c r="I257" s="30"/>
      <c r="J257" s="35"/>
      <c r="K257" s="33"/>
      <c r="L257" s="39">
        <f>IF(OR(B257="",G257=""),"",INT(IF(K257="",NOW(),K257)-G257))</f>
      </c>
      <c r="M257" s="38">
        <f>IF(OR(E257="",J257=""),"",IFERROR(IF(MATCH(J257,{"new","good","worn","damaged"},0)&gt;MATCH(E257,{"new","good","worn","damaged"},0),"Worse","OK"),""))</f>
      </c>
      <c r="N257" s="36"/>
      <c r="O257" s="37">
        <f>IF(A257="Overdue",INT(H257)+ROW()/100000,"")</f>
      </c>
      <c r="P257" s="37">
        <f>IF(AND(B257&lt;&gt;"",K257=""),B257,"")</f>
      </c>
    </row>
    <row r="258">
      <c r="A258" s="38">
        <f>IF(B258="","",IF(K258&lt;&gt;"","Returned",IF(H258="","Open-ended",IF(INT(H258)&lt;TODAY(),"Overdue",IF(INT(H258)=TODAY(),"Due today","Out")))))</f>
      </c>
      <c r="B258" s="31"/>
      <c r="C258" s="37">
        <f>IF(B258="","",IF(ISNA(MATCH(B258,Equipment!$A$2:$A$501,0)),"Not in Equipment",IFERROR(INDEX(Equipment!$B$2:$B$501,MATCH(B258,Equipment!$A$2:$A$501,0))&amp;"","")))</f>
      </c>
      <c r="D258" s="37">
        <f>IF(B258="","",IFERROR(INDEX(Equipment!$C$2:$C$501,MATCH(B258,Equipment!$A$2:$A$501,0))&amp;"",""))</f>
      </c>
      <c r="E258" s="35"/>
      <c r="F258" s="30"/>
      <c r="G258" s="33"/>
      <c r="H258" s="32"/>
      <c r="I258" s="30"/>
      <c r="J258" s="35"/>
      <c r="K258" s="33"/>
      <c r="L258" s="39">
        <f>IF(OR(B258="",G258=""),"",INT(IF(K258="",NOW(),K258)-G258))</f>
      </c>
      <c r="M258" s="38">
        <f>IF(OR(E258="",J258=""),"",IFERROR(IF(MATCH(J258,{"new","good","worn","damaged"},0)&gt;MATCH(E258,{"new","good","worn","damaged"},0),"Worse","OK"),""))</f>
      </c>
      <c r="N258" s="36"/>
      <c r="O258" s="37">
        <f>IF(A258="Overdue",INT(H258)+ROW()/100000,"")</f>
      </c>
      <c r="P258" s="37">
        <f>IF(AND(B258&lt;&gt;"",K258=""),B258,"")</f>
      </c>
    </row>
    <row r="259">
      <c r="A259" s="38">
        <f>IF(B259="","",IF(K259&lt;&gt;"","Returned",IF(H259="","Open-ended",IF(INT(H259)&lt;TODAY(),"Overdue",IF(INT(H259)=TODAY(),"Due today","Out")))))</f>
      </c>
      <c r="B259" s="31"/>
      <c r="C259" s="37">
        <f>IF(B259="","",IF(ISNA(MATCH(B259,Equipment!$A$2:$A$501,0)),"Not in Equipment",IFERROR(INDEX(Equipment!$B$2:$B$501,MATCH(B259,Equipment!$A$2:$A$501,0))&amp;"","")))</f>
      </c>
      <c r="D259" s="37">
        <f>IF(B259="","",IFERROR(INDEX(Equipment!$C$2:$C$501,MATCH(B259,Equipment!$A$2:$A$501,0))&amp;"",""))</f>
      </c>
      <c r="E259" s="35"/>
      <c r="F259" s="30"/>
      <c r="G259" s="33"/>
      <c r="H259" s="32"/>
      <c r="I259" s="30"/>
      <c r="J259" s="35"/>
      <c r="K259" s="33"/>
      <c r="L259" s="39">
        <f>IF(OR(B259="",G259=""),"",INT(IF(K259="",NOW(),K259)-G259))</f>
      </c>
      <c r="M259" s="38">
        <f>IF(OR(E259="",J259=""),"",IFERROR(IF(MATCH(J259,{"new","good","worn","damaged"},0)&gt;MATCH(E259,{"new","good","worn","damaged"},0),"Worse","OK"),""))</f>
      </c>
      <c r="N259" s="36"/>
      <c r="O259" s="37">
        <f>IF(A259="Overdue",INT(H259)+ROW()/100000,"")</f>
      </c>
      <c r="P259" s="37">
        <f>IF(AND(B259&lt;&gt;"",K259=""),B259,"")</f>
      </c>
    </row>
    <row r="260">
      <c r="A260" s="38">
        <f>IF(B260="","",IF(K260&lt;&gt;"","Returned",IF(H260="","Open-ended",IF(INT(H260)&lt;TODAY(),"Overdue",IF(INT(H260)=TODAY(),"Due today","Out")))))</f>
      </c>
      <c r="B260" s="31"/>
      <c r="C260" s="37">
        <f>IF(B260="","",IF(ISNA(MATCH(B260,Equipment!$A$2:$A$501,0)),"Not in Equipment",IFERROR(INDEX(Equipment!$B$2:$B$501,MATCH(B260,Equipment!$A$2:$A$501,0))&amp;"","")))</f>
      </c>
      <c r="D260" s="37">
        <f>IF(B260="","",IFERROR(INDEX(Equipment!$C$2:$C$501,MATCH(B260,Equipment!$A$2:$A$501,0))&amp;"",""))</f>
      </c>
      <c r="E260" s="35"/>
      <c r="F260" s="30"/>
      <c r="G260" s="33"/>
      <c r="H260" s="32"/>
      <c r="I260" s="30"/>
      <c r="J260" s="35"/>
      <c r="K260" s="33"/>
      <c r="L260" s="39">
        <f>IF(OR(B260="",G260=""),"",INT(IF(K260="",NOW(),K260)-G260))</f>
      </c>
      <c r="M260" s="38">
        <f>IF(OR(E260="",J260=""),"",IFERROR(IF(MATCH(J260,{"new","good","worn","damaged"},0)&gt;MATCH(E260,{"new","good","worn","damaged"},0),"Worse","OK"),""))</f>
      </c>
      <c r="N260" s="36"/>
      <c r="O260" s="37">
        <f>IF(A260="Overdue",INT(H260)+ROW()/100000,"")</f>
      </c>
      <c r="P260" s="37">
        <f>IF(AND(B260&lt;&gt;"",K260=""),B260,"")</f>
      </c>
    </row>
    <row r="261">
      <c r="A261" s="38">
        <f>IF(B261="","",IF(K261&lt;&gt;"","Returned",IF(H261="","Open-ended",IF(INT(H261)&lt;TODAY(),"Overdue",IF(INT(H261)=TODAY(),"Due today","Out")))))</f>
      </c>
      <c r="B261" s="31"/>
      <c r="C261" s="37">
        <f>IF(B261="","",IF(ISNA(MATCH(B261,Equipment!$A$2:$A$501,0)),"Not in Equipment",IFERROR(INDEX(Equipment!$B$2:$B$501,MATCH(B261,Equipment!$A$2:$A$501,0))&amp;"","")))</f>
      </c>
      <c r="D261" s="37">
        <f>IF(B261="","",IFERROR(INDEX(Equipment!$C$2:$C$501,MATCH(B261,Equipment!$A$2:$A$501,0))&amp;"",""))</f>
      </c>
      <c r="E261" s="35"/>
      <c r="F261" s="30"/>
      <c r="G261" s="33"/>
      <c r="H261" s="32"/>
      <c r="I261" s="30"/>
      <c r="J261" s="35"/>
      <c r="K261" s="33"/>
      <c r="L261" s="39">
        <f>IF(OR(B261="",G261=""),"",INT(IF(K261="",NOW(),K261)-G261))</f>
      </c>
      <c r="M261" s="38">
        <f>IF(OR(E261="",J261=""),"",IFERROR(IF(MATCH(J261,{"new","good","worn","damaged"},0)&gt;MATCH(E261,{"new","good","worn","damaged"},0),"Worse","OK"),""))</f>
      </c>
      <c r="N261" s="36"/>
      <c r="O261" s="37">
        <f>IF(A261="Overdue",INT(H261)+ROW()/100000,"")</f>
      </c>
      <c r="P261" s="37">
        <f>IF(AND(B261&lt;&gt;"",K261=""),B261,"")</f>
      </c>
    </row>
    <row r="262">
      <c r="A262" s="38">
        <f>IF(B262="","",IF(K262&lt;&gt;"","Returned",IF(H262="","Open-ended",IF(INT(H262)&lt;TODAY(),"Overdue",IF(INT(H262)=TODAY(),"Due today","Out")))))</f>
      </c>
      <c r="B262" s="31"/>
      <c r="C262" s="37">
        <f>IF(B262="","",IF(ISNA(MATCH(B262,Equipment!$A$2:$A$501,0)),"Not in Equipment",IFERROR(INDEX(Equipment!$B$2:$B$501,MATCH(B262,Equipment!$A$2:$A$501,0))&amp;"","")))</f>
      </c>
      <c r="D262" s="37">
        <f>IF(B262="","",IFERROR(INDEX(Equipment!$C$2:$C$501,MATCH(B262,Equipment!$A$2:$A$501,0))&amp;"",""))</f>
      </c>
      <c r="E262" s="35"/>
      <c r="F262" s="30"/>
      <c r="G262" s="33"/>
      <c r="H262" s="32"/>
      <c r="I262" s="30"/>
      <c r="J262" s="35"/>
      <c r="K262" s="33"/>
      <c r="L262" s="39">
        <f>IF(OR(B262="",G262=""),"",INT(IF(K262="",NOW(),K262)-G262))</f>
      </c>
      <c r="M262" s="38">
        <f>IF(OR(E262="",J262=""),"",IFERROR(IF(MATCH(J262,{"new","good","worn","damaged"},0)&gt;MATCH(E262,{"new","good","worn","damaged"},0),"Worse","OK"),""))</f>
      </c>
      <c r="N262" s="36"/>
      <c r="O262" s="37">
        <f>IF(A262="Overdue",INT(H262)+ROW()/100000,"")</f>
      </c>
      <c r="P262" s="37">
        <f>IF(AND(B262&lt;&gt;"",K262=""),B262,"")</f>
      </c>
    </row>
    <row r="263">
      <c r="A263" s="38">
        <f>IF(B263="","",IF(K263&lt;&gt;"","Returned",IF(H263="","Open-ended",IF(INT(H263)&lt;TODAY(),"Overdue",IF(INT(H263)=TODAY(),"Due today","Out")))))</f>
      </c>
      <c r="B263" s="31"/>
      <c r="C263" s="37">
        <f>IF(B263="","",IF(ISNA(MATCH(B263,Equipment!$A$2:$A$501,0)),"Not in Equipment",IFERROR(INDEX(Equipment!$B$2:$B$501,MATCH(B263,Equipment!$A$2:$A$501,0))&amp;"","")))</f>
      </c>
      <c r="D263" s="37">
        <f>IF(B263="","",IFERROR(INDEX(Equipment!$C$2:$C$501,MATCH(B263,Equipment!$A$2:$A$501,0))&amp;"",""))</f>
      </c>
      <c r="E263" s="35"/>
      <c r="F263" s="30"/>
      <c r="G263" s="33"/>
      <c r="H263" s="32"/>
      <c r="I263" s="30"/>
      <c r="J263" s="35"/>
      <c r="K263" s="33"/>
      <c r="L263" s="39">
        <f>IF(OR(B263="",G263=""),"",INT(IF(K263="",NOW(),K263)-G263))</f>
      </c>
      <c r="M263" s="38">
        <f>IF(OR(E263="",J263=""),"",IFERROR(IF(MATCH(J263,{"new","good","worn","damaged"},0)&gt;MATCH(E263,{"new","good","worn","damaged"},0),"Worse","OK"),""))</f>
      </c>
      <c r="N263" s="36"/>
      <c r="O263" s="37">
        <f>IF(A263="Overdue",INT(H263)+ROW()/100000,"")</f>
      </c>
      <c r="P263" s="37">
        <f>IF(AND(B263&lt;&gt;"",K263=""),B263,"")</f>
      </c>
    </row>
    <row r="264">
      <c r="A264" s="38">
        <f>IF(B264="","",IF(K264&lt;&gt;"","Returned",IF(H264="","Open-ended",IF(INT(H264)&lt;TODAY(),"Overdue",IF(INT(H264)=TODAY(),"Due today","Out")))))</f>
      </c>
      <c r="B264" s="31"/>
      <c r="C264" s="37">
        <f>IF(B264="","",IF(ISNA(MATCH(B264,Equipment!$A$2:$A$501,0)),"Not in Equipment",IFERROR(INDEX(Equipment!$B$2:$B$501,MATCH(B264,Equipment!$A$2:$A$501,0))&amp;"","")))</f>
      </c>
      <c r="D264" s="37">
        <f>IF(B264="","",IFERROR(INDEX(Equipment!$C$2:$C$501,MATCH(B264,Equipment!$A$2:$A$501,0))&amp;"",""))</f>
      </c>
      <c r="E264" s="35"/>
      <c r="F264" s="30"/>
      <c r="G264" s="33"/>
      <c r="H264" s="32"/>
      <c r="I264" s="30"/>
      <c r="J264" s="35"/>
      <c r="K264" s="33"/>
      <c r="L264" s="39">
        <f>IF(OR(B264="",G264=""),"",INT(IF(K264="",NOW(),K264)-G264))</f>
      </c>
      <c r="M264" s="38">
        <f>IF(OR(E264="",J264=""),"",IFERROR(IF(MATCH(J264,{"new","good","worn","damaged"},0)&gt;MATCH(E264,{"new","good","worn","damaged"},0),"Worse","OK"),""))</f>
      </c>
      <c r="N264" s="36"/>
      <c r="O264" s="37">
        <f>IF(A264="Overdue",INT(H264)+ROW()/100000,"")</f>
      </c>
      <c r="P264" s="37">
        <f>IF(AND(B264&lt;&gt;"",K264=""),B264,"")</f>
      </c>
    </row>
    <row r="265">
      <c r="A265" s="38">
        <f>IF(B265="","",IF(K265&lt;&gt;"","Returned",IF(H265="","Open-ended",IF(INT(H265)&lt;TODAY(),"Overdue",IF(INT(H265)=TODAY(),"Due today","Out")))))</f>
      </c>
      <c r="B265" s="31"/>
      <c r="C265" s="37">
        <f>IF(B265="","",IF(ISNA(MATCH(B265,Equipment!$A$2:$A$501,0)),"Not in Equipment",IFERROR(INDEX(Equipment!$B$2:$B$501,MATCH(B265,Equipment!$A$2:$A$501,0))&amp;"","")))</f>
      </c>
      <c r="D265" s="37">
        <f>IF(B265="","",IFERROR(INDEX(Equipment!$C$2:$C$501,MATCH(B265,Equipment!$A$2:$A$501,0))&amp;"",""))</f>
      </c>
      <c r="E265" s="35"/>
      <c r="F265" s="30"/>
      <c r="G265" s="33"/>
      <c r="H265" s="32"/>
      <c r="I265" s="30"/>
      <c r="J265" s="35"/>
      <c r="K265" s="33"/>
      <c r="L265" s="39">
        <f>IF(OR(B265="",G265=""),"",INT(IF(K265="",NOW(),K265)-G265))</f>
      </c>
      <c r="M265" s="38">
        <f>IF(OR(E265="",J265=""),"",IFERROR(IF(MATCH(J265,{"new","good","worn","damaged"},0)&gt;MATCH(E265,{"new","good","worn","damaged"},0),"Worse","OK"),""))</f>
      </c>
      <c r="N265" s="36"/>
      <c r="O265" s="37">
        <f>IF(A265="Overdue",INT(H265)+ROW()/100000,"")</f>
      </c>
      <c r="P265" s="37">
        <f>IF(AND(B265&lt;&gt;"",K265=""),B265,"")</f>
      </c>
    </row>
    <row r="266">
      <c r="A266" s="38">
        <f>IF(B266="","",IF(K266&lt;&gt;"","Returned",IF(H266="","Open-ended",IF(INT(H266)&lt;TODAY(),"Overdue",IF(INT(H266)=TODAY(),"Due today","Out")))))</f>
      </c>
      <c r="B266" s="31"/>
      <c r="C266" s="37">
        <f>IF(B266="","",IF(ISNA(MATCH(B266,Equipment!$A$2:$A$501,0)),"Not in Equipment",IFERROR(INDEX(Equipment!$B$2:$B$501,MATCH(B266,Equipment!$A$2:$A$501,0))&amp;"","")))</f>
      </c>
      <c r="D266" s="37">
        <f>IF(B266="","",IFERROR(INDEX(Equipment!$C$2:$C$501,MATCH(B266,Equipment!$A$2:$A$501,0))&amp;"",""))</f>
      </c>
      <c r="E266" s="35"/>
      <c r="F266" s="30"/>
      <c r="G266" s="33"/>
      <c r="H266" s="32"/>
      <c r="I266" s="30"/>
      <c r="J266" s="35"/>
      <c r="K266" s="33"/>
      <c r="L266" s="39">
        <f>IF(OR(B266="",G266=""),"",INT(IF(K266="",NOW(),K266)-G266))</f>
      </c>
      <c r="M266" s="38">
        <f>IF(OR(E266="",J266=""),"",IFERROR(IF(MATCH(J266,{"new","good","worn","damaged"},0)&gt;MATCH(E266,{"new","good","worn","damaged"},0),"Worse","OK"),""))</f>
      </c>
      <c r="N266" s="36"/>
      <c r="O266" s="37">
        <f>IF(A266="Overdue",INT(H266)+ROW()/100000,"")</f>
      </c>
      <c r="P266" s="37">
        <f>IF(AND(B266&lt;&gt;"",K266=""),B266,"")</f>
      </c>
    </row>
    <row r="267">
      <c r="A267" s="38">
        <f>IF(B267="","",IF(K267&lt;&gt;"","Returned",IF(H267="","Open-ended",IF(INT(H267)&lt;TODAY(),"Overdue",IF(INT(H267)=TODAY(),"Due today","Out")))))</f>
      </c>
      <c r="B267" s="31"/>
      <c r="C267" s="37">
        <f>IF(B267="","",IF(ISNA(MATCH(B267,Equipment!$A$2:$A$501,0)),"Not in Equipment",IFERROR(INDEX(Equipment!$B$2:$B$501,MATCH(B267,Equipment!$A$2:$A$501,0))&amp;"","")))</f>
      </c>
      <c r="D267" s="37">
        <f>IF(B267="","",IFERROR(INDEX(Equipment!$C$2:$C$501,MATCH(B267,Equipment!$A$2:$A$501,0))&amp;"",""))</f>
      </c>
      <c r="E267" s="35"/>
      <c r="F267" s="30"/>
      <c r="G267" s="33"/>
      <c r="H267" s="32"/>
      <c r="I267" s="30"/>
      <c r="J267" s="35"/>
      <c r="K267" s="33"/>
      <c r="L267" s="39">
        <f>IF(OR(B267="",G267=""),"",INT(IF(K267="",NOW(),K267)-G267))</f>
      </c>
      <c r="M267" s="38">
        <f>IF(OR(E267="",J267=""),"",IFERROR(IF(MATCH(J267,{"new","good","worn","damaged"},0)&gt;MATCH(E267,{"new","good","worn","damaged"},0),"Worse","OK"),""))</f>
      </c>
      <c r="N267" s="36"/>
      <c r="O267" s="37">
        <f>IF(A267="Overdue",INT(H267)+ROW()/100000,"")</f>
      </c>
      <c r="P267" s="37">
        <f>IF(AND(B267&lt;&gt;"",K267=""),B267,"")</f>
      </c>
    </row>
    <row r="268">
      <c r="A268" s="38">
        <f>IF(B268="","",IF(K268&lt;&gt;"","Returned",IF(H268="","Open-ended",IF(INT(H268)&lt;TODAY(),"Overdue",IF(INT(H268)=TODAY(),"Due today","Out")))))</f>
      </c>
      <c r="B268" s="31"/>
      <c r="C268" s="37">
        <f>IF(B268="","",IF(ISNA(MATCH(B268,Equipment!$A$2:$A$501,0)),"Not in Equipment",IFERROR(INDEX(Equipment!$B$2:$B$501,MATCH(B268,Equipment!$A$2:$A$501,0))&amp;"","")))</f>
      </c>
      <c r="D268" s="37">
        <f>IF(B268="","",IFERROR(INDEX(Equipment!$C$2:$C$501,MATCH(B268,Equipment!$A$2:$A$501,0))&amp;"",""))</f>
      </c>
      <c r="E268" s="35"/>
      <c r="F268" s="30"/>
      <c r="G268" s="33"/>
      <c r="H268" s="32"/>
      <c r="I268" s="30"/>
      <c r="J268" s="35"/>
      <c r="K268" s="33"/>
      <c r="L268" s="39">
        <f>IF(OR(B268="",G268=""),"",INT(IF(K268="",NOW(),K268)-G268))</f>
      </c>
      <c r="M268" s="38">
        <f>IF(OR(E268="",J268=""),"",IFERROR(IF(MATCH(J268,{"new","good","worn","damaged"},0)&gt;MATCH(E268,{"new","good","worn","damaged"},0),"Worse","OK"),""))</f>
      </c>
      <c r="N268" s="36"/>
      <c r="O268" s="37">
        <f>IF(A268="Overdue",INT(H268)+ROW()/100000,"")</f>
      </c>
      <c r="P268" s="37">
        <f>IF(AND(B268&lt;&gt;"",K268=""),B268,"")</f>
      </c>
    </row>
    <row r="269">
      <c r="A269" s="38">
        <f>IF(B269="","",IF(K269&lt;&gt;"","Returned",IF(H269="","Open-ended",IF(INT(H269)&lt;TODAY(),"Overdue",IF(INT(H269)=TODAY(),"Due today","Out")))))</f>
      </c>
      <c r="B269" s="31"/>
      <c r="C269" s="37">
        <f>IF(B269="","",IF(ISNA(MATCH(B269,Equipment!$A$2:$A$501,0)),"Not in Equipment",IFERROR(INDEX(Equipment!$B$2:$B$501,MATCH(B269,Equipment!$A$2:$A$501,0))&amp;"","")))</f>
      </c>
      <c r="D269" s="37">
        <f>IF(B269="","",IFERROR(INDEX(Equipment!$C$2:$C$501,MATCH(B269,Equipment!$A$2:$A$501,0))&amp;"",""))</f>
      </c>
      <c r="E269" s="35"/>
      <c r="F269" s="30"/>
      <c r="G269" s="33"/>
      <c r="H269" s="32"/>
      <c r="I269" s="30"/>
      <c r="J269" s="35"/>
      <c r="K269" s="33"/>
      <c r="L269" s="39">
        <f>IF(OR(B269="",G269=""),"",INT(IF(K269="",NOW(),K269)-G269))</f>
      </c>
      <c r="M269" s="38">
        <f>IF(OR(E269="",J269=""),"",IFERROR(IF(MATCH(J269,{"new","good","worn","damaged"},0)&gt;MATCH(E269,{"new","good","worn","damaged"},0),"Worse","OK"),""))</f>
      </c>
      <c r="N269" s="36"/>
      <c r="O269" s="37">
        <f>IF(A269="Overdue",INT(H269)+ROW()/100000,"")</f>
      </c>
      <c r="P269" s="37">
        <f>IF(AND(B269&lt;&gt;"",K269=""),B269,"")</f>
      </c>
    </row>
    <row r="270">
      <c r="A270" s="38">
        <f>IF(B270="","",IF(K270&lt;&gt;"","Returned",IF(H270="","Open-ended",IF(INT(H270)&lt;TODAY(),"Overdue",IF(INT(H270)=TODAY(),"Due today","Out")))))</f>
      </c>
      <c r="B270" s="31"/>
      <c r="C270" s="37">
        <f>IF(B270="","",IF(ISNA(MATCH(B270,Equipment!$A$2:$A$501,0)),"Not in Equipment",IFERROR(INDEX(Equipment!$B$2:$B$501,MATCH(B270,Equipment!$A$2:$A$501,0))&amp;"","")))</f>
      </c>
      <c r="D270" s="37">
        <f>IF(B270="","",IFERROR(INDEX(Equipment!$C$2:$C$501,MATCH(B270,Equipment!$A$2:$A$501,0))&amp;"",""))</f>
      </c>
      <c r="E270" s="35"/>
      <c r="F270" s="30"/>
      <c r="G270" s="33"/>
      <c r="H270" s="32"/>
      <c r="I270" s="30"/>
      <c r="J270" s="35"/>
      <c r="K270" s="33"/>
      <c r="L270" s="39">
        <f>IF(OR(B270="",G270=""),"",INT(IF(K270="",NOW(),K270)-G270))</f>
      </c>
      <c r="M270" s="38">
        <f>IF(OR(E270="",J270=""),"",IFERROR(IF(MATCH(J270,{"new","good","worn","damaged"},0)&gt;MATCH(E270,{"new","good","worn","damaged"},0),"Worse","OK"),""))</f>
      </c>
      <c r="N270" s="36"/>
      <c r="O270" s="37">
        <f>IF(A270="Overdue",INT(H270)+ROW()/100000,"")</f>
      </c>
      <c r="P270" s="37">
        <f>IF(AND(B270&lt;&gt;"",K270=""),B270,"")</f>
      </c>
    </row>
    <row r="271">
      <c r="A271" s="38">
        <f>IF(B271="","",IF(K271&lt;&gt;"","Returned",IF(H271="","Open-ended",IF(INT(H271)&lt;TODAY(),"Overdue",IF(INT(H271)=TODAY(),"Due today","Out")))))</f>
      </c>
      <c r="B271" s="31"/>
      <c r="C271" s="37">
        <f>IF(B271="","",IF(ISNA(MATCH(B271,Equipment!$A$2:$A$501,0)),"Not in Equipment",IFERROR(INDEX(Equipment!$B$2:$B$501,MATCH(B271,Equipment!$A$2:$A$501,0))&amp;"","")))</f>
      </c>
      <c r="D271" s="37">
        <f>IF(B271="","",IFERROR(INDEX(Equipment!$C$2:$C$501,MATCH(B271,Equipment!$A$2:$A$501,0))&amp;"",""))</f>
      </c>
      <c r="E271" s="35"/>
      <c r="F271" s="30"/>
      <c r="G271" s="33"/>
      <c r="H271" s="32"/>
      <c r="I271" s="30"/>
      <c r="J271" s="35"/>
      <c r="K271" s="33"/>
      <c r="L271" s="39">
        <f>IF(OR(B271="",G271=""),"",INT(IF(K271="",NOW(),K271)-G271))</f>
      </c>
      <c r="M271" s="38">
        <f>IF(OR(E271="",J271=""),"",IFERROR(IF(MATCH(J271,{"new","good","worn","damaged"},0)&gt;MATCH(E271,{"new","good","worn","damaged"},0),"Worse","OK"),""))</f>
      </c>
      <c r="N271" s="36"/>
      <c r="O271" s="37">
        <f>IF(A271="Overdue",INT(H271)+ROW()/100000,"")</f>
      </c>
      <c r="P271" s="37">
        <f>IF(AND(B271&lt;&gt;"",K271=""),B271,"")</f>
      </c>
    </row>
    <row r="272">
      <c r="A272" s="38">
        <f>IF(B272="","",IF(K272&lt;&gt;"","Returned",IF(H272="","Open-ended",IF(INT(H272)&lt;TODAY(),"Overdue",IF(INT(H272)=TODAY(),"Due today","Out")))))</f>
      </c>
      <c r="B272" s="31"/>
      <c r="C272" s="37">
        <f>IF(B272="","",IF(ISNA(MATCH(B272,Equipment!$A$2:$A$501,0)),"Not in Equipment",IFERROR(INDEX(Equipment!$B$2:$B$501,MATCH(B272,Equipment!$A$2:$A$501,0))&amp;"","")))</f>
      </c>
      <c r="D272" s="37">
        <f>IF(B272="","",IFERROR(INDEX(Equipment!$C$2:$C$501,MATCH(B272,Equipment!$A$2:$A$501,0))&amp;"",""))</f>
      </c>
      <c r="E272" s="35"/>
      <c r="F272" s="30"/>
      <c r="G272" s="33"/>
      <c r="H272" s="32"/>
      <c r="I272" s="30"/>
      <c r="J272" s="35"/>
      <c r="K272" s="33"/>
      <c r="L272" s="39">
        <f>IF(OR(B272="",G272=""),"",INT(IF(K272="",NOW(),K272)-G272))</f>
      </c>
      <c r="M272" s="38">
        <f>IF(OR(E272="",J272=""),"",IFERROR(IF(MATCH(J272,{"new","good","worn","damaged"},0)&gt;MATCH(E272,{"new","good","worn","damaged"},0),"Worse","OK"),""))</f>
      </c>
      <c r="N272" s="36"/>
      <c r="O272" s="37">
        <f>IF(A272="Overdue",INT(H272)+ROW()/100000,"")</f>
      </c>
      <c r="P272" s="37">
        <f>IF(AND(B272&lt;&gt;"",K272=""),B272,"")</f>
      </c>
    </row>
    <row r="273">
      <c r="A273" s="38">
        <f>IF(B273="","",IF(K273&lt;&gt;"","Returned",IF(H273="","Open-ended",IF(INT(H273)&lt;TODAY(),"Overdue",IF(INT(H273)=TODAY(),"Due today","Out")))))</f>
      </c>
      <c r="B273" s="31"/>
      <c r="C273" s="37">
        <f>IF(B273="","",IF(ISNA(MATCH(B273,Equipment!$A$2:$A$501,0)),"Not in Equipment",IFERROR(INDEX(Equipment!$B$2:$B$501,MATCH(B273,Equipment!$A$2:$A$501,0))&amp;"","")))</f>
      </c>
      <c r="D273" s="37">
        <f>IF(B273="","",IFERROR(INDEX(Equipment!$C$2:$C$501,MATCH(B273,Equipment!$A$2:$A$501,0))&amp;"",""))</f>
      </c>
      <c r="E273" s="35"/>
      <c r="F273" s="30"/>
      <c r="G273" s="33"/>
      <c r="H273" s="32"/>
      <c r="I273" s="30"/>
      <c r="J273" s="35"/>
      <c r="K273" s="33"/>
      <c r="L273" s="39">
        <f>IF(OR(B273="",G273=""),"",INT(IF(K273="",NOW(),K273)-G273))</f>
      </c>
      <c r="M273" s="38">
        <f>IF(OR(E273="",J273=""),"",IFERROR(IF(MATCH(J273,{"new","good","worn","damaged"},0)&gt;MATCH(E273,{"new","good","worn","damaged"},0),"Worse","OK"),""))</f>
      </c>
      <c r="N273" s="36"/>
      <c r="O273" s="37">
        <f>IF(A273="Overdue",INT(H273)+ROW()/100000,"")</f>
      </c>
      <c r="P273" s="37">
        <f>IF(AND(B273&lt;&gt;"",K273=""),B273,"")</f>
      </c>
    </row>
    <row r="274">
      <c r="A274" s="38">
        <f>IF(B274="","",IF(K274&lt;&gt;"","Returned",IF(H274="","Open-ended",IF(INT(H274)&lt;TODAY(),"Overdue",IF(INT(H274)=TODAY(),"Due today","Out")))))</f>
      </c>
      <c r="B274" s="31"/>
      <c r="C274" s="37">
        <f>IF(B274="","",IF(ISNA(MATCH(B274,Equipment!$A$2:$A$501,0)),"Not in Equipment",IFERROR(INDEX(Equipment!$B$2:$B$501,MATCH(B274,Equipment!$A$2:$A$501,0))&amp;"","")))</f>
      </c>
      <c r="D274" s="37">
        <f>IF(B274="","",IFERROR(INDEX(Equipment!$C$2:$C$501,MATCH(B274,Equipment!$A$2:$A$501,0))&amp;"",""))</f>
      </c>
      <c r="E274" s="35"/>
      <c r="F274" s="30"/>
      <c r="G274" s="33"/>
      <c r="H274" s="32"/>
      <c r="I274" s="30"/>
      <c r="J274" s="35"/>
      <c r="K274" s="33"/>
      <c r="L274" s="39">
        <f>IF(OR(B274="",G274=""),"",INT(IF(K274="",NOW(),K274)-G274))</f>
      </c>
      <c r="M274" s="38">
        <f>IF(OR(E274="",J274=""),"",IFERROR(IF(MATCH(J274,{"new","good","worn","damaged"},0)&gt;MATCH(E274,{"new","good","worn","damaged"},0),"Worse","OK"),""))</f>
      </c>
      <c r="N274" s="36"/>
      <c r="O274" s="37">
        <f>IF(A274="Overdue",INT(H274)+ROW()/100000,"")</f>
      </c>
      <c r="P274" s="37">
        <f>IF(AND(B274&lt;&gt;"",K274=""),B274,"")</f>
      </c>
    </row>
    <row r="275">
      <c r="A275" s="38">
        <f>IF(B275="","",IF(K275&lt;&gt;"","Returned",IF(H275="","Open-ended",IF(INT(H275)&lt;TODAY(),"Overdue",IF(INT(H275)=TODAY(),"Due today","Out")))))</f>
      </c>
      <c r="B275" s="31"/>
      <c r="C275" s="37">
        <f>IF(B275="","",IF(ISNA(MATCH(B275,Equipment!$A$2:$A$501,0)),"Not in Equipment",IFERROR(INDEX(Equipment!$B$2:$B$501,MATCH(B275,Equipment!$A$2:$A$501,0))&amp;"","")))</f>
      </c>
      <c r="D275" s="37">
        <f>IF(B275="","",IFERROR(INDEX(Equipment!$C$2:$C$501,MATCH(B275,Equipment!$A$2:$A$501,0))&amp;"",""))</f>
      </c>
      <c r="E275" s="35"/>
      <c r="F275" s="30"/>
      <c r="G275" s="33"/>
      <c r="H275" s="32"/>
      <c r="I275" s="30"/>
      <c r="J275" s="35"/>
      <c r="K275" s="33"/>
      <c r="L275" s="39">
        <f>IF(OR(B275="",G275=""),"",INT(IF(K275="",NOW(),K275)-G275))</f>
      </c>
      <c r="M275" s="38">
        <f>IF(OR(E275="",J275=""),"",IFERROR(IF(MATCH(J275,{"new","good","worn","damaged"},0)&gt;MATCH(E275,{"new","good","worn","damaged"},0),"Worse","OK"),""))</f>
      </c>
      <c r="N275" s="36"/>
      <c r="O275" s="37">
        <f>IF(A275="Overdue",INT(H275)+ROW()/100000,"")</f>
      </c>
      <c r="P275" s="37">
        <f>IF(AND(B275&lt;&gt;"",K275=""),B275,"")</f>
      </c>
    </row>
    <row r="276">
      <c r="A276" s="38">
        <f>IF(B276="","",IF(K276&lt;&gt;"","Returned",IF(H276="","Open-ended",IF(INT(H276)&lt;TODAY(),"Overdue",IF(INT(H276)=TODAY(),"Due today","Out")))))</f>
      </c>
      <c r="B276" s="31"/>
      <c r="C276" s="37">
        <f>IF(B276="","",IF(ISNA(MATCH(B276,Equipment!$A$2:$A$501,0)),"Not in Equipment",IFERROR(INDEX(Equipment!$B$2:$B$501,MATCH(B276,Equipment!$A$2:$A$501,0))&amp;"","")))</f>
      </c>
      <c r="D276" s="37">
        <f>IF(B276="","",IFERROR(INDEX(Equipment!$C$2:$C$501,MATCH(B276,Equipment!$A$2:$A$501,0))&amp;"",""))</f>
      </c>
      <c r="E276" s="35"/>
      <c r="F276" s="30"/>
      <c r="G276" s="33"/>
      <c r="H276" s="32"/>
      <c r="I276" s="30"/>
      <c r="J276" s="35"/>
      <c r="K276" s="33"/>
      <c r="L276" s="39">
        <f>IF(OR(B276="",G276=""),"",INT(IF(K276="",NOW(),K276)-G276))</f>
      </c>
      <c r="M276" s="38">
        <f>IF(OR(E276="",J276=""),"",IFERROR(IF(MATCH(J276,{"new","good","worn","damaged"},0)&gt;MATCH(E276,{"new","good","worn","damaged"},0),"Worse","OK"),""))</f>
      </c>
      <c r="N276" s="36"/>
      <c r="O276" s="37">
        <f>IF(A276="Overdue",INT(H276)+ROW()/100000,"")</f>
      </c>
      <c r="P276" s="37">
        <f>IF(AND(B276&lt;&gt;"",K276=""),B276,"")</f>
      </c>
    </row>
    <row r="277">
      <c r="A277" s="38">
        <f>IF(B277="","",IF(K277&lt;&gt;"","Returned",IF(H277="","Open-ended",IF(INT(H277)&lt;TODAY(),"Overdue",IF(INT(H277)=TODAY(),"Due today","Out")))))</f>
      </c>
      <c r="B277" s="31"/>
      <c r="C277" s="37">
        <f>IF(B277="","",IF(ISNA(MATCH(B277,Equipment!$A$2:$A$501,0)),"Not in Equipment",IFERROR(INDEX(Equipment!$B$2:$B$501,MATCH(B277,Equipment!$A$2:$A$501,0))&amp;"","")))</f>
      </c>
      <c r="D277" s="37">
        <f>IF(B277="","",IFERROR(INDEX(Equipment!$C$2:$C$501,MATCH(B277,Equipment!$A$2:$A$501,0))&amp;"",""))</f>
      </c>
      <c r="E277" s="35"/>
      <c r="F277" s="30"/>
      <c r="G277" s="33"/>
      <c r="H277" s="32"/>
      <c r="I277" s="30"/>
      <c r="J277" s="35"/>
      <c r="K277" s="33"/>
      <c r="L277" s="39">
        <f>IF(OR(B277="",G277=""),"",INT(IF(K277="",NOW(),K277)-G277))</f>
      </c>
      <c r="M277" s="38">
        <f>IF(OR(E277="",J277=""),"",IFERROR(IF(MATCH(J277,{"new","good","worn","damaged"},0)&gt;MATCH(E277,{"new","good","worn","damaged"},0),"Worse","OK"),""))</f>
      </c>
      <c r="N277" s="36"/>
      <c r="O277" s="37">
        <f>IF(A277="Overdue",INT(H277)+ROW()/100000,"")</f>
      </c>
      <c r="P277" s="37">
        <f>IF(AND(B277&lt;&gt;"",K277=""),B277,"")</f>
      </c>
    </row>
    <row r="278">
      <c r="A278" s="38">
        <f>IF(B278="","",IF(K278&lt;&gt;"","Returned",IF(H278="","Open-ended",IF(INT(H278)&lt;TODAY(),"Overdue",IF(INT(H278)=TODAY(),"Due today","Out")))))</f>
      </c>
      <c r="B278" s="31"/>
      <c r="C278" s="37">
        <f>IF(B278="","",IF(ISNA(MATCH(B278,Equipment!$A$2:$A$501,0)),"Not in Equipment",IFERROR(INDEX(Equipment!$B$2:$B$501,MATCH(B278,Equipment!$A$2:$A$501,0))&amp;"","")))</f>
      </c>
      <c r="D278" s="37">
        <f>IF(B278="","",IFERROR(INDEX(Equipment!$C$2:$C$501,MATCH(B278,Equipment!$A$2:$A$501,0))&amp;"",""))</f>
      </c>
      <c r="E278" s="35"/>
      <c r="F278" s="30"/>
      <c r="G278" s="33"/>
      <c r="H278" s="32"/>
      <c r="I278" s="30"/>
      <c r="J278" s="35"/>
      <c r="K278" s="33"/>
      <c r="L278" s="39">
        <f>IF(OR(B278="",G278=""),"",INT(IF(K278="",NOW(),K278)-G278))</f>
      </c>
      <c r="M278" s="38">
        <f>IF(OR(E278="",J278=""),"",IFERROR(IF(MATCH(J278,{"new","good","worn","damaged"},0)&gt;MATCH(E278,{"new","good","worn","damaged"},0),"Worse","OK"),""))</f>
      </c>
      <c r="N278" s="36"/>
      <c r="O278" s="37">
        <f>IF(A278="Overdue",INT(H278)+ROW()/100000,"")</f>
      </c>
      <c r="P278" s="37">
        <f>IF(AND(B278&lt;&gt;"",K278=""),B278,"")</f>
      </c>
    </row>
    <row r="279">
      <c r="A279" s="38">
        <f>IF(B279="","",IF(K279&lt;&gt;"","Returned",IF(H279="","Open-ended",IF(INT(H279)&lt;TODAY(),"Overdue",IF(INT(H279)=TODAY(),"Due today","Out")))))</f>
      </c>
      <c r="B279" s="31"/>
      <c r="C279" s="37">
        <f>IF(B279="","",IF(ISNA(MATCH(B279,Equipment!$A$2:$A$501,0)),"Not in Equipment",IFERROR(INDEX(Equipment!$B$2:$B$501,MATCH(B279,Equipment!$A$2:$A$501,0))&amp;"","")))</f>
      </c>
      <c r="D279" s="37">
        <f>IF(B279="","",IFERROR(INDEX(Equipment!$C$2:$C$501,MATCH(B279,Equipment!$A$2:$A$501,0))&amp;"",""))</f>
      </c>
      <c r="E279" s="35"/>
      <c r="F279" s="30"/>
      <c r="G279" s="33"/>
      <c r="H279" s="32"/>
      <c r="I279" s="30"/>
      <c r="J279" s="35"/>
      <c r="K279" s="33"/>
      <c r="L279" s="39">
        <f>IF(OR(B279="",G279=""),"",INT(IF(K279="",NOW(),K279)-G279))</f>
      </c>
      <c r="M279" s="38">
        <f>IF(OR(E279="",J279=""),"",IFERROR(IF(MATCH(J279,{"new","good","worn","damaged"},0)&gt;MATCH(E279,{"new","good","worn","damaged"},0),"Worse","OK"),""))</f>
      </c>
      <c r="N279" s="36"/>
      <c r="O279" s="37">
        <f>IF(A279="Overdue",INT(H279)+ROW()/100000,"")</f>
      </c>
      <c r="P279" s="37">
        <f>IF(AND(B279&lt;&gt;"",K279=""),B279,"")</f>
      </c>
    </row>
    <row r="280">
      <c r="A280" s="38">
        <f>IF(B280="","",IF(K280&lt;&gt;"","Returned",IF(H280="","Open-ended",IF(INT(H280)&lt;TODAY(),"Overdue",IF(INT(H280)=TODAY(),"Due today","Out")))))</f>
      </c>
      <c r="B280" s="31"/>
      <c r="C280" s="37">
        <f>IF(B280="","",IF(ISNA(MATCH(B280,Equipment!$A$2:$A$501,0)),"Not in Equipment",IFERROR(INDEX(Equipment!$B$2:$B$501,MATCH(B280,Equipment!$A$2:$A$501,0))&amp;"","")))</f>
      </c>
      <c r="D280" s="37">
        <f>IF(B280="","",IFERROR(INDEX(Equipment!$C$2:$C$501,MATCH(B280,Equipment!$A$2:$A$501,0))&amp;"",""))</f>
      </c>
      <c r="E280" s="35"/>
      <c r="F280" s="30"/>
      <c r="G280" s="33"/>
      <c r="H280" s="32"/>
      <c r="I280" s="30"/>
      <c r="J280" s="35"/>
      <c r="K280" s="33"/>
      <c r="L280" s="39">
        <f>IF(OR(B280="",G280=""),"",INT(IF(K280="",NOW(),K280)-G280))</f>
      </c>
      <c r="M280" s="38">
        <f>IF(OR(E280="",J280=""),"",IFERROR(IF(MATCH(J280,{"new","good","worn","damaged"},0)&gt;MATCH(E280,{"new","good","worn","damaged"},0),"Worse","OK"),""))</f>
      </c>
      <c r="N280" s="36"/>
      <c r="O280" s="37">
        <f>IF(A280="Overdue",INT(H280)+ROW()/100000,"")</f>
      </c>
      <c r="P280" s="37">
        <f>IF(AND(B280&lt;&gt;"",K280=""),B280,"")</f>
      </c>
    </row>
    <row r="281">
      <c r="A281" s="38">
        <f>IF(B281="","",IF(K281&lt;&gt;"","Returned",IF(H281="","Open-ended",IF(INT(H281)&lt;TODAY(),"Overdue",IF(INT(H281)=TODAY(),"Due today","Out")))))</f>
      </c>
      <c r="B281" s="31"/>
      <c r="C281" s="37">
        <f>IF(B281="","",IF(ISNA(MATCH(B281,Equipment!$A$2:$A$501,0)),"Not in Equipment",IFERROR(INDEX(Equipment!$B$2:$B$501,MATCH(B281,Equipment!$A$2:$A$501,0))&amp;"","")))</f>
      </c>
      <c r="D281" s="37">
        <f>IF(B281="","",IFERROR(INDEX(Equipment!$C$2:$C$501,MATCH(B281,Equipment!$A$2:$A$501,0))&amp;"",""))</f>
      </c>
      <c r="E281" s="35"/>
      <c r="F281" s="30"/>
      <c r="G281" s="33"/>
      <c r="H281" s="32"/>
      <c r="I281" s="30"/>
      <c r="J281" s="35"/>
      <c r="K281" s="33"/>
      <c r="L281" s="39">
        <f>IF(OR(B281="",G281=""),"",INT(IF(K281="",NOW(),K281)-G281))</f>
      </c>
      <c r="M281" s="38">
        <f>IF(OR(E281="",J281=""),"",IFERROR(IF(MATCH(J281,{"new","good","worn","damaged"},0)&gt;MATCH(E281,{"new","good","worn","damaged"},0),"Worse","OK"),""))</f>
      </c>
      <c r="N281" s="36"/>
      <c r="O281" s="37">
        <f>IF(A281="Overdue",INT(H281)+ROW()/100000,"")</f>
      </c>
      <c r="P281" s="37">
        <f>IF(AND(B281&lt;&gt;"",K281=""),B281,"")</f>
      </c>
    </row>
    <row r="282">
      <c r="A282" s="38">
        <f>IF(B282="","",IF(K282&lt;&gt;"","Returned",IF(H282="","Open-ended",IF(INT(H282)&lt;TODAY(),"Overdue",IF(INT(H282)=TODAY(),"Due today","Out")))))</f>
      </c>
      <c r="B282" s="31"/>
      <c r="C282" s="37">
        <f>IF(B282="","",IF(ISNA(MATCH(B282,Equipment!$A$2:$A$501,0)),"Not in Equipment",IFERROR(INDEX(Equipment!$B$2:$B$501,MATCH(B282,Equipment!$A$2:$A$501,0))&amp;"","")))</f>
      </c>
      <c r="D282" s="37">
        <f>IF(B282="","",IFERROR(INDEX(Equipment!$C$2:$C$501,MATCH(B282,Equipment!$A$2:$A$501,0))&amp;"",""))</f>
      </c>
      <c r="E282" s="35"/>
      <c r="F282" s="30"/>
      <c r="G282" s="33"/>
      <c r="H282" s="32"/>
      <c r="I282" s="30"/>
      <c r="J282" s="35"/>
      <c r="K282" s="33"/>
      <c r="L282" s="39">
        <f>IF(OR(B282="",G282=""),"",INT(IF(K282="",NOW(),K282)-G282))</f>
      </c>
      <c r="M282" s="38">
        <f>IF(OR(E282="",J282=""),"",IFERROR(IF(MATCH(J282,{"new","good","worn","damaged"},0)&gt;MATCH(E282,{"new","good","worn","damaged"},0),"Worse","OK"),""))</f>
      </c>
      <c r="N282" s="36"/>
      <c r="O282" s="37">
        <f>IF(A282="Overdue",INT(H282)+ROW()/100000,"")</f>
      </c>
      <c r="P282" s="37">
        <f>IF(AND(B282&lt;&gt;"",K282=""),B282,"")</f>
      </c>
    </row>
    <row r="283">
      <c r="A283" s="38">
        <f>IF(B283="","",IF(K283&lt;&gt;"","Returned",IF(H283="","Open-ended",IF(INT(H283)&lt;TODAY(),"Overdue",IF(INT(H283)=TODAY(),"Due today","Out")))))</f>
      </c>
      <c r="B283" s="31"/>
      <c r="C283" s="37">
        <f>IF(B283="","",IF(ISNA(MATCH(B283,Equipment!$A$2:$A$501,0)),"Not in Equipment",IFERROR(INDEX(Equipment!$B$2:$B$501,MATCH(B283,Equipment!$A$2:$A$501,0))&amp;"","")))</f>
      </c>
      <c r="D283" s="37">
        <f>IF(B283="","",IFERROR(INDEX(Equipment!$C$2:$C$501,MATCH(B283,Equipment!$A$2:$A$501,0))&amp;"",""))</f>
      </c>
      <c r="E283" s="35"/>
      <c r="F283" s="30"/>
      <c r="G283" s="33"/>
      <c r="H283" s="32"/>
      <c r="I283" s="30"/>
      <c r="J283" s="35"/>
      <c r="K283" s="33"/>
      <c r="L283" s="39">
        <f>IF(OR(B283="",G283=""),"",INT(IF(K283="",NOW(),K283)-G283))</f>
      </c>
      <c r="M283" s="38">
        <f>IF(OR(E283="",J283=""),"",IFERROR(IF(MATCH(J283,{"new","good","worn","damaged"},0)&gt;MATCH(E283,{"new","good","worn","damaged"},0),"Worse","OK"),""))</f>
      </c>
      <c r="N283" s="36"/>
      <c r="O283" s="37">
        <f>IF(A283="Overdue",INT(H283)+ROW()/100000,"")</f>
      </c>
      <c r="P283" s="37">
        <f>IF(AND(B283&lt;&gt;"",K283=""),B283,"")</f>
      </c>
    </row>
    <row r="284">
      <c r="A284" s="38">
        <f>IF(B284="","",IF(K284&lt;&gt;"","Returned",IF(H284="","Open-ended",IF(INT(H284)&lt;TODAY(),"Overdue",IF(INT(H284)=TODAY(),"Due today","Out")))))</f>
      </c>
      <c r="B284" s="31"/>
      <c r="C284" s="37">
        <f>IF(B284="","",IF(ISNA(MATCH(B284,Equipment!$A$2:$A$501,0)),"Not in Equipment",IFERROR(INDEX(Equipment!$B$2:$B$501,MATCH(B284,Equipment!$A$2:$A$501,0))&amp;"","")))</f>
      </c>
      <c r="D284" s="37">
        <f>IF(B284="","",IFERROR(INDEX(Equipment!$C$2:$C$501,MATCH(B284,Equipment!$A$2:$A$501,0))&amp;"",""))</f>
      </c>
      <c r="E284" s="35"/>
      <c r="F284" s="30"/>
      <c r="G284" s="33"/>
      <c r="H284" s="32"/>
      <c r="I284" s="30"/>
      <c r="J284" s="35"/>
      <c r="K284" s="33"/>
      <c r="L284" s="39">
        <f>IF(OR(B284="",G284=""),"",INT(IF(K284="",NOW(),K284)-G284))</f>
      </c>
      <c r="M284" s="38">
        <f>IF(OR(E284="",J284=""),"",IFERROR(IF(MATCH(J284,{"new","good","worn","damaged"},0)&gt;MATCH(E284,{"new","good","worn","damaged"},0),"Worse","OK"),""))</f>
      </c>
      <c r="N284" s="36"/>
      <c r="O284" s="37">
        <f>IF(A284="Overdue",INT(H284)+ROW()/100000,"")</f>
      </c>
      <c r="P284" s="37">
        <f>IF(AND(B284&lt;&gt;"",K284=""),B284,"")</f>
      </c>
    </row>
    <row r="285">
      <c r="A285" s="38">
        <f>IF(B285="","",IF(K285&lt;&gt;"","Returned",IF(H285="","Open-ended",IF(INT(H285)&lt;TODAY(),"Overdue",IF(INT(H285)=TODAY(),"Due today","Out")))))</f>
      </c>
      <c r="B285" s="31"/>
      <c r="C285" s="37">
        <f>IF(B285="","",IF(ISNA(MATCH(B285,Equipment!$A$2:$A$501,0)),"Not in Equipment",IFERROR(INDEX(Equipment!$B$2:$B$501,MATCH(B285,Equipment!$A$2:$A$501,0))&amp;"","")))</f>
      </c>
      <c r="D285" s="37">
        <f>IF(B285="","",IFERROR(INDEX(Equipment!$C$2:$C$501,MATCH(B285,Equipment!$A$2:$A$501,0))&amp;"",""))</f>
      </c>
      <c r="E285" s="35"/>
      <c r="F285" s="30"/>
      <c r="G285" s="33"/>
      <c r="H285" s="32"/>
      <c r="I285" s="30"/>
      <c r="J285" s="35"/>
      <c r="K285" s="33"/>
      <c r="L285" s="39">
        <f>IF(OR(B285="",G285=""),"",INT(IF(K285="",NOW(),K285)-G285))</f>
      </c>
      <c r="M285" s="38">
        <f>IF(OR(E285="",J285=""),"",IFERROR(IF(MATCH(J285,{"new","good","worn","damaged"},0)&gt;MATCH(E285,{"new","good","worn","damaged"},0),"Worse","OK"),""))</f>
      </c>
      <c r="N285" s="36"/>
      <c r="O285" s="37">
        <f>IF(A285="Overdue",INT(H285)+ROW()/100000,"")</f>
      </c>
      <c r="P285" s="37">
        <f>IF(AND(B285&lt;&gt;"",K285=""),B285,"")</f>
      </c>
    </row>
    <row r="286">
      <c r="A286" s="38">
        <f>IF(B286="","",IF(K286&lt;&gt;"","Returned",IF(H286="","Open-ended",IF(INT(H286)&lt;TODAY(),"Overdue",IF(INT(H286)=TODAY(),"Due today","Out")))))</f>
      </c>
      <c r="B286" s="31"/>
      <c r="C286" s="37">
        <f>IF(B286="","",IF(ISNA(MATCH(B286,Equipment!$A$2:$A$501,0)),"Not in Equipment",IFERROR(INDEX(Equipment!$B$2:$B$501,MATCH(B286,Equipment!$A$2:$A$501,0))&amp;"","")))</f>
      </c>
      <c r="D286" s="37">
        <f>IF(B286="","",IFERROR(INDEX(Equipment!$C$2:$C$501,MATCH(B286,Equipment!$A$2:$A$501,0))&amp;"",""))</f>
      </c>
      <c r="E286" s="35"/>
      <c r="F286" s="30"/>
      <c r="G286" s="33"/>
      <c r="H286" s="32"/>
      <c r="I286" s="30"/>
      <c r="J286" s="35"/>
      <c r="K286" s="33"/>
      <c r="L286" s="39">
        <f>IF(OR(B286="",G286=""),"",INT(IF(K286="",NOW(),K286)-G286))</f>
      </c>
      <c r="M286" s="38">
        <f>IF(OR(E286="",J286=""),"",IFERROR(IF(MATCH(J286,{"new","good","worn","damaged"},0)&gt;MATCH(E286,{"new","good","worn","damaged"},0),"Worse","OK"),""))</f>
      </c>
      <c r="N286" s="36"/>
      <c r="O286" s="37">
        <f>IF(A286="Overdue",INT(H286)+ROW()/100000,"")</f>
      </c>
      <c r="P286" s="37">
        <f>IF(AND(B286&lt;&gt;"",K286=""),B286,"")</f>
      </c>
    </row>
    <row r="287">
      <c r="A287" s="38">
        <f>IF(B287="","",IF(K287&lt;&gt;"","Returned",IF(H287="","Open-ended",IF(INT(H287)&lt;TODAY(),"Overdue",IF(INT(H287)=TODAY(),"Due today","Out")))))</f>
      </c>
      <c r="B287" s="31"/>
      <c r="C287" s="37">
        <f>IF(B287="","",IF(ISNA(MATCH(B287,Equipment!$A$2:$A$501,0)),"Not in Equipment",IFERROR(INDEX(Equipment!$B$2:$B$501,MATCH(B287,Equipment!$A$2:$A$501,0))&amp;"","")))</f>
      </c>
      <c r="D287" s="37">
        <f>IF(B287="","",IFERROR(INDEX(Equipment!$C$2:$C$501,MATCH(B287,Equipment!$A$2:$A$501,0))&amp;"",""))</f>
      </c>
      <c r="E287" s="35"/>
      <c r="F287" s="30"/>
      <c r="G287" s="33"/>
      <c r="H287" s="32"/>
      <c r="I287" s="30"/>
      <c r="J287" s="35"/>
      <c r="K287" s="33"/>
      <c r="L287" s="39">
        <f>IF(OR(B287="",G287=""),"",INT(IF(K287="",NOW(),K287)-G287))</f>
      </c>
      <c r="M287" s="38">
        <f>IF(OR(E287="",J287=""),"",IFERROR(IF(MATCH(J287,{"new","good","worn","damaged"},0)&gt;MATCH(E287,{"new","good","worn","damaged"},0),"Worse","OK"),""))</f>
      </c>
      <c r="N287" s="36"/>
      <c r="O287" s="37">
        <f>IF(A287="Overdue",INT(H287)+ROW()/100000,"")</f>
      </c>
      <c r="P287" s="37">
        <f>IF(AND(B287&lt;&gt;"",K287=""),B287,"")</f>
      </c>
    </row>
    <row r="288">
      <c r="A288" s="38">
        <f>IF(B288="","",IF(K288&lt;&gt;"","Returned",IF(H288="","Open-ended",IF(INT(H288)&lt;TODAY(),"Overdue",IF(INT(H288)=TODAY(),"Due today","Out")))))</f>
      </c>
      <c r="B288" s="31"/>
      <c r="C288" s="37">
        <f>IF(B288="","",IF(ISNA(MATCH(B288,Equipment!$A$2:$A$501,0)),"Not in Equipment",IFERROR(INDEX(Equipment!$B$2:$B$501,MATCH(B288,Equipment!$A$2:$A$501,0))&amp;"","")))</f>
      </c>
      <c r="D288" s="37">
        <f>IF(B288="","",IFERROR(INDEX(Equipment!$C$2:$C$501,MATCH(B288,Equipment!$A$2:$A$501,0))&amp;"",""))</f>
      </c>
      <c r="E288" s="35"/>
      <c r="F288" s="30"/>
      <c r="G288" s="33"/>
      <c r="H288" s="32"/>
      <c r="I288" s="30"/>
      <c r="J288" s="35"/>
      <c r="K288" s="33"/>
      <c r="L288" s="39">
        <f>IF(OR(B288="",G288=""),"",INT(IF(K288="",NOW(),K288)-G288))</f>
      </c>
      <c r="M288" s="38">
        <f>IF(OR(E288="",J288=""),"",IFERROR(IF(MATCH(J288,{"new","good","worn","damaged"},0)&gt;MATCH(E288,{"new","good","worn","damaged"},0),"Worse","OK"),""))</f>
      </c>
      <c r="N288" s="36"/>
      <c r="O288" s="37">
        <f>IF(A288="Overdue",INT(H288)+ROW()/100000,"")</f>
      </c>
      <c r="P288" s="37">
        <f>IF(AND(B288&lt;&gt;"",K288=""),B288,"")</f>
      </c>
    </row>
    <row r="289">
      <c r="A289" s="38">
        <f>IF(B289="","",IF(K289&lt;&gt;"","Returned",IF(H289="","Open-ended",IF(INT(H289)&lt;TODAY(),"Overdue",IF(INT(H289)=TODAY(),"Due today","Out")))))</f>
      </c>
      <c r="B289" s="31"/>
      <c r="C289" s="37">
        <f>IF(B289="","",IF(ISNA(MATCH(B289,Equipment!$A$2:$A$501,0)),"Not in Equipment",IFERROR(INDEX(Equipment!$B$2:$B$501,MATCH(B289,Equipment!$A$2:$A$501,0))&amp;"","")))</f>
      </c>
      <c r="D289" s="37">
        <f>IF(B289="","",IFERROR(INDEX(Equipment!$C$2:$C$501,MATCH(B289,Equipment!$A$2:$A$501,0))&amp;"",""))</f>
      </c>
      <c r="E289" s="35"/>
      <c r="F289" s="30"/>
      <c r="G289" s="33"/>
      <c r="H289" s="32"/>
      <c r="I289" s="30"/>
      <c r="J289" s="35"/>
      <c r="K289" s="33"/>
      <c r="L289" s="39">
        <f>IF(OR(B289="",G289=""),"",INT(IF(K289="",NOW(),K289)-G289))</f>
      </c>
      <c r="M289" s="38">
        <f>IF(OR(E289="",J289=""),"",IFERROR(IF(MATCH(J289,{"new","good","worn","damaged"},0)&gt;MATCH(E289,{"new","good","worn","damaged"},0),"Worse","OK"),""))</f>
      </c>
      <c r="N289" s="36"/>
      <c r="O289" s="37">
        <f>IF(A289="Overdue",INT(H289)+ROW()/100000,"")</f>
      </c>
      <c r="P289" s="37">
        <f>IF(AND(B289&lt;&gt;"",K289=""),B289,"")</f>
      </c>
    </row>
    <row r="290">
      <c r="A290" s="38">
        <f>IF(B290="","",IF(K290&lt;&gt;"","Returned",IF(H290="","Open-ended",IF(INT(H290)&lt;TODAY(),"Overdue",IF(INT(H290)=TODAY(),"Due today","Out")))))</f>
      </c>
      <c r="B290" s="31"/>
      <c r="C290" s="37">
        <f>IF(B290="","",IF(ISNA(MATCH(B290,Equipment!$A$2:$A$501,0)),"Not in Equipment",IFERROR(INDEX(Equipment!$B$2:$B$501,MATCH(B290,Equipment!$A$2:$A$501,0))&amp;"","")))</f>
      </c>
      <c r="D290" s="37">
        <f>IF(B290="","",IFERROR(INDEX(Equipment!$C$2:$C$501,MATCH(B290,Equipment!$A$2:$A$501,0))&amp;"",""))</f>
      </c>
      <c r="E290" s="35"/>
      <c r="F290" s="30"/>
      <c r="G290" s="33"/>
      <c r="H290" s="32"/>
      <c r="I290" s="30"/>
      <c r="J290" s="35"/>
      <c r="K290" s="33"/>
      <c r="L290" s="39">
        <f>IF(OR(B290="",G290=""),"",INT(IF(K290="",NOW(),K290)-G290))</f>
      </c>
      <c r="M290" s="38">
        <f>IF(OR(E290="",J290=""),"",IFERROR(IF(MATCH(J290,{"new","good","worn","damaged"},0)&gt;MATCH(E290,{"new","good","worn","damaged"},0),"Worse","OK"),""))</f>
      </c>
      <c r="N290" s="36"/>
      <c r="O290" s="37">
        <f>IF(A290="Overdue",INT(H290)+ROW()/100000,"")</f>
      </c>
      <c r="P290" s="37">
        <f>IF(AND(B290&lt;&gt;"",K290=""),B290,"")</f>
      </c>
    </row>
    <row r="291">
      <c r="A291" s="38">
        <f>IF(B291="","",IF(K291&lt;&gt;"","Returned",IF(H291="","Open-ended",IF(INT(H291)&lt;TODAY(),"Overdue",IF(INT(H291)=TODAY(),"Due today","Out")))))</f>
      </c>
      <c r="B291" s="31"/>
      <c r="C291" s="37">
        <f>IF(B291="","",IF(ISNA(MATCH(B291,Equipment!$A$2:$A$501,0)),"Not in Equipment",IFERROR(INDEX(Equipment!$B$2:$B$501,MATCH(B291,Equipment!$A$2:$A$501,0))&amp;"","")))</f>
      </c>
      <c r="D291" s="37">
        <f>IF(B291="","",IFERROR(INDEX(Equipment!$C$2:$C$501,MATCH(B291,Equipment!$A$2:$A$501,0))&amp;"",""))</f>
      </c>
      <c r="E291" s="35"/>
      <c r="F291" s="30"/>
      <c r="G291" s="33"/>
      <c r="H291" s="32"/>
      <c r="I291" s="30"/>
      <c r="J291" s="35"/>
      <c r="K291" s="33"/>
      <c r="L291" s="39">
        <f>IF(OR(B291="",G291=""),"",INT(IF(K291="",NOW(),K291)-G291))</f>
      </c>
      <c r="M291" s="38">
        <f>IF(OR(E291="",J291=""),"",IFERROR(IF(MATCH(J291,{"new","good","worn","damaged"},0)&gt;MATCH(E291,{"new","good","worn","damaged"},0),"Worse","OK"),""))</f>
      </c>
      <c r="N291" s="36"/>
      <c r="O291" s="37">
        <f>IF(A291="Overdue",INT(H291)+ROW()/100000,"")</f>
      </c>
      <c r="P291" s="37">
        <f>IF(AND(B291&lt;&gt;"",K291=""),B291,"")</f>
      </c>
    </row>
    <row r="292">
      <c r="A292" s="38">
        <f>IF(B292="","",IF(K292&lt;&gt;"","Returned",IF(H292="","Open-ended",IF(INT(H292)&lt;TODAY(),"Overdue",IF(INT(H292)=TODAY(),"Due today","Out")))))</f>
      </c>
      <c r="B292" s="31"/>
      <c r="C292" s="37">
        <f>IF(B292="","",IF(ISNA(MATCH(B292,Equipment!$A$2:$A$501,0)),"Not in Equipment",IFERROR(INDEX(Equipment!$B$2:$B$501,MATCH(B292,Equipment!$A$2:$A$501,0))&amp;"","")))</f>
      </c>
      <c r="D292" s="37">
        <f>IF(B292="","",IFERROR(INDEX(Equipment!$C$2:$C$501,MATCH(B292,Equipment!$A$2:$A$501,0))&amp;"",""))</f>
      </c>
      <c r="E292" s="35"/>
      <c r="F292" s="30"/>
      <c r="G292" s="33"/>
      <c r="H292" s="32"/>
      <c r="I292" s="30"/>
      <c r="J292" s="35"/>
      <c r="K292" s="33"/>
      <c r="L292" s="39">
        <f>IF(OR(B292="",G292=""),"",INT(IF(K292="",NOW(),K292)-G292))</f>
      </c>
      <c r="M292" s="38">
        <f>IF(OR(E292="",J292=""),"",IFERROR(IF(MATCH(J292,{"new","good","worn","damaged"},0)&gt;MATCH(E292,{"new","good","worn","damaged"},0),"Worse","OK"),""))</f>
      </c>
      <c r="N292" s="36"/>
      <c r="O292" s="37">
        <f>IF(A292="Overdue",INT(H292)+ROW()/100000,"")</f>
      </c>
      <c r="P292" s="37">
        <f>IF(AND(B292&lt;&gt;"",K292=""),B292,"")</f>
      </c>
    </row>
    <row r="293">
      <c r="A293" s="38">
        <f>IF(B293="","",IF(K293&lt;&gt;"","Returned",IF(H293="","Open-ended",IF(INT(H293)&lt;TODAY(),"Overdue",IF(INT(H293)=TODAY(),"Due today","Out")))))</f>
      </c>
      <c r="B293" s="31"/>
      <c r="C293" s="37">
        <f>IF(B293="","",IF(ISNA(MATCH(B293,Equipment!$A$2:$A$501,0)),"Not in Equipment",IFERROR(INDEX(Equipment!$B$2:$B$501,MATCH(B293,Equipment!$A$2:$A$501,0))&amp;"","")))</f>
      </c>
      <c r="D293" s="37">
        <f>IF(B293="","",IFERROR(INDEX(Equipment!$C$2:$C$501,MATCH(B293,Equipment!$A$2:$A$501,0))&amp;"",""))</f>
      </c>
      <c r="E293" s="35"/>
      <c r="F293" s="30"/>
      <c r="G293" s="33"/>
      <c r="H293" s="32"/>
      <c r="I293" s="30"/>
      <c r="J293" s="35"/>
      <c r="K293" s="33"/>
      <c r="L293" s="39">
        <f>IF(OR(B293="",G293=""),"",INT(IF(K293="",NOW(),K293)-G293))</f>
      </c>
      <c r="M293" s="38">
        <f>IF(OR(E293="",J293=""),"",IFERROR(IF(MATCH(J293,{"new","good","worn","damaged"},0)&gt;MATCH(E293,{"new","good","worn","damaged"},0),"Worse","OK"),""))</f>
      </c>
      <c r="N293" s="36"/>
      <c r="O293" s="37">
        <f>IF(A293="Overdue",INT(H293)+ROW()/100000,"")</f>
      </c>
      <c r="P293" s="37">
        <f>IF(AND(B293&lt;&gt;"",K293=""),B293,"")</f>
      </c>
    </row>
    <row r="294">
      <c r="A294" s="38">
        <f>IF(B294="","",IF(K294&lt;&gt;"","Returned",IF(H294="","Open-ended",IF(INT(H294)&lt;TODAY(),"Overdue",IF(INT(H294)=TODAY(),"Due today","Out")))))</f>
      </c>
      <c r="B294" s="31"/>
      <c r="C294" s="37">
        <f>IF(B294="","",IF(ISNA(MATCH(B294,Equipment!$A$2:$A$501,0)),"Not in Equipment",IFERROR(INDEX(Equipment!$B$2:$B$501,MATCH(B294,Equipment!$A$2:$A$501,0))&amp;"","")))</f>
      </c>
      <c r="D294" s="37">
        <f>IF(B294="","",IFERROR(INDEX(Equipment!$C$2:$C$501,MATCH(B294,Equipment!$A$2:$A$501,0))&amp;"",""))</f>
      </c>
      <c r="E294" s="35"/>
      <c r="F294" s="30"/>
      <c r="G294" s="33"/>
      <c r="H294" s="32"/>
      <c r="I294" s="30"/>
      <c r="J294" s="35"/>
      <c r="K294" s="33"/>
      <c r="L294" s="39">
        <f>IF(OR(B294="",G294=""),"",INT(IF(K294="",NOW(),K294)-G294))</f>
      </c>
      <c r="M294" s="38">
        <f>IF(OR(E294="",J294=""),"",IFERROR(IF(MATCH(J294,{"new","good","worn","damaged"},0)&gt;MATCH(E294,{"new","good","worn","damaged"},0),"Worse","OK"),""))</f>
      </c>
      <c r="N294" s="36"/>
      <c r="O294" s="37">
        <f>IF(A294="Overdue",INT(H294)+ROW()/100000,"")</f>
      </c>
      <c r="P294" s="37">
        <f>IF(AND(B294&lt;&gt;"",K294=""),B294,"")</f>
      </c>
    </row>
    <row r="295">
      <c r="A295" s="38">
        <f>IF(B295="","",IF(K295&lt;&gt;"","Returned",IF(H295="","Open-ended",IF(INT(H295)&lt;TODAY(),"Overdue",IF(INT(H295)=TODAY(),"Due today","Out")))))</f>
      </c>
      <c r="B295" s="31"/>
      <c r="C295" s="37">
        <f>IF(B295="","",IF(ISNA(MATCH(B295,Equipment!$A$2:$A$501,0)),"Not in Equipment",IFERROR(INDEX(Equipment!$B$2:$B$501,MATCH(B295,Equipment!$A$2:$A$501,0))&amp;"","")))</f>
      </c>
      <c r="D295" s="37">
        <f>IF(B295="","",IFERROR(INDEX(Equipment!$C$2:$C$501,MATCH(B295,Equipment!$A$2:$A$501,0))&amp;"",""))</f>
      </c>
      <c r="E295" s="35"/>
      <c r="F295" s="30"/>
      <c r="G295" s="33"/>
      <c r="H295" s="32"/>
      <c r="I295" s="30"/>
      <c r="J295" s="35"/>
      <c r="K295" s="33"/>
      <c r="L295" s="39">
        <f>IF(OR(B295="",G295=""),"",INT(IF(K295="",NOW(),K295)-G295))</f>
      </c>
      <c r="M295" s="38">
        <f>IF(OR(E295="",J295=""),"",IFERROR(IF(MATCH(J295,{"new","good","worn","damaged"},0)&gt;MATCH(E295,{"new","good","worn","damaged"},0),"Worse","OK"),""))</f>
      </c>
      <c r="N295" s="36"/>
      <c r="O295" s="37">
        <f>IF(A295="Overdue",INT(H295)+ROW()/100000,"")</f>
      </c>
      <c r="P295" s="37">
        <f>IF(AND(B295&lt;&gt;"",K295=""),B295,"")</f>
      </c>
    </row>
    <row r="296">
      <c r="A296" s="38">
        <f>IF(B296="","",IF(K296&lt;&gt;"","Returned",IF(H296="","Open-ended",IF(INT(H296)&lt;TODAY(),"Overdue",IF(INT(H296)=TODAY(),"Due today","Out")))))</f>
      </c>
      <c r="B296" s="31"/>
      <c r="C296" s="37">
        <f>IF(B296="","",IF(ISNA(MATCH(B296,Equipment!$A$2:$A$501,0)),"Not in Equipment",IFERROR(INDEX(Equipment!$B$2:$B$501,MATCH(B296,Equipment!$A$2:$A$501,0))&amp;"","")))</f>
      </c>
      <c r="D296" s="37">
        <f>IF(B296="","",IFERROR(INDEX(Equipment!$C$2:$C$501,MATCH(B296,Equipment!$A$2:$A$501,0))&amp;"",""))</f>
      </c>
      <c r="E296" s="35"/>
      <c r="F296" s="30"/>
      <c r="G296" s="33"/>
      <c r="H296" s="32"/>
      <c r="I296" s="30"/>
      <c r="J296" s="35"/>
      <c r="K296" s="33"/>
      <c r="L296" s="39">
        <f>IF(OR(B296="",G296=""),"",INT(IF(K296="",NOW(),K296)-G296))</f>
      </c>
      <c r="M296" s="38">
        <f>IF(OR(E296="",J296=""),"",IFERROR(IF(MATCH(J296,{"new","good","worn","damaged"},0)&gt;MATCH(E296,{"new","good","worn","damaged"},0),"Worse","OK"),""))</f>
      </c>
      <c r="N296" s="36"/>
      <c r="O296" s="37">
        <f>IF(A296="Overdue",INT(H296)+ROW()/100000,"")</f>
      </c>
      <c r="P296" s="37">
        <f>IF(AND(B296&lt;&gt;"",K296=""),B296,"")</f>
      </c>
    </row>
    <row r="297">
      <c r="A297" s="38">
        <f>IF(B297="","",IF(K297&lt;&gt;"","Returned",IF(H297="","Open-ended",IF(INT(H297)&lt;TODAY(),"Overdue",IF(INT(H297)=TODAY(),"Due today","Out")))))</f>
      </c>
      <c r="B297" s="31"/>
      <c r="C297" s="37">
        <f>IF(B297="","",IF(ISNA(MATCH(B297,Equipment!$A$2:$A$501,0)),"Not in Equipment",IFERROR(INDEX(Equipment!$B$2:$B$501,MATCH(B297,Equipment!$A$2:$A$501,0))&amp;"","")))</f>
      </c>
      <c r="D297" s="37">
        <f>IF(B297="","",IFERROR(INDEX(Equipment!$C$2:$C$501,MATCH(B297,Equipment!$A$2:$A$501,0))&amp;"",""))</f>
      </c>
      <c r="E297" s="35"/>
      <c r="F297" s="30"/>
      <c r="G297" s="33"/>
      <c r="H297" s="32"/>
      <c r="I297" s="30"/>
      <c r="J297" s="35"/>
      <c r="K297" s="33"/>
      <c r="L297" s="39">
        <f>IF(OR(B297="",G297=""),"",INT(IF(K297="",NOW(),K297)-G297))</f>
      </c>
      <c r="M297" s="38">
        <f>IF(OR(E297="",J297=""),"",IFERROR(IF(MATCH(J297,{"new","good","worn","damaged"},0)&gt;MATCH(E297,{"new","good","worn","damaged"},0),"Worse","OK"),""))</f>
      </c>
      <c r="N297" s="36"/>
      <c r="O297" s="37">
        <f>IF(A297="Overdue",INT(H297)+ROW()/100000,"")</f>
      </c>
      <c r="P297" s="37">
        <f>IF(AND(B297&lt;&gt;"",K297=""),B297,"")</f>
      </c>
    </row>
    <row r="298">
      <c r="A298" s="38">
        <f>IF(B298="","",IF(K298&lt;&gt;"","Returned",IF(H298="","Open-ended",IF(INT(H298)&lt;TODAY(),"Overdue",IF(INT(H298)=TODAY(),"Due today","Out")))))</f>
      </c>
      <c r="B298" s="31"/>
      <c r="C298" s="37">
        <f>IF(B298="","",IF(ISNA(MATCH(B298,Equipment!$A$2:$A$501,0)),"Not in Equipment",IFERROR(INDEX(Equipment!$B$2:$B$501,MATCH(B298,Equipment!$A$2:$A$501,0))&amp;"","")))</f>
      </c>
      <c r="D298" s="37">
        <f>IF(B298="","",IFERROR(INDEX(Equipment!$C$2:$C$501,MATCH(B298,Equipment!$A$2:$A$501,0))&amp;"",""))</f>
      </c>
      <c r="E298" s="35"/>
      <c r="F298" s="30"/>
      <c r="G298" s="33"/>
      <c r="H298" s="32"/>
      <c r="I298" s="30"/>
      <c r="J298" s="35"/>
      <c r="K298" s="33"/>
      <c r="L298" s="39">
        <f>IF(OR(B298="",G298=""),"",INT(IF(K298="",NOW(),K298)-G298))</f>
      </c>
      <c r="M298" s="38">
        <f>IF(OR(E298="",J298=""),"",IFERROR(IF(MATCH(J298,{"new","good","worn","damaged"},0)&gt;MATCH(E298,{"new","good","worn","damaged"},0),"Worse","OK"),""))</f>
      </c>
      <c r="N298" s="36"/>
      <c r="O298" s="37">
        <f>IF(A298="Overdue",INT(H298)+ROW()/100000,"")</f>
      </c>
      <c r="P298" s="37">
        <f>IF(AND(B298&lt;&gt;"",K298=""),B298,"")</f>
      </c>
    </row>
    <row r="299">
      <c r="A299" s="38">
        <f>IF(B299="","",IF(K299&lt;&gt;"","Returned",IF(H299="","Open-ended",IF(INT(H299)&lt;TODAY(),"Overdue",IF(INT(H299)=TODAY(),"Due today","Out")))))</f>
      </c>
      <c r="B299" s="31"/>
      <c r="C299" s="37">
        <f>IF(B299="","",IF(ISNA(MATCH(B299,Equipment!$A$2:$A$501,0)),"Not in Equipment",IFERROR(INDEX(Equipment!$B$2:$B$501,MATCH(B299,Equipment!$A$2:$A$501,0))&amp;"","")))</f>
      </c>
      <c r="D299" s="37">
        <f>IF(B299="","",IFERROR(INDEX(Equipment!$C$2:$C$501,MATCH(B299,Equipment!$A$2:$A$501,0))&amp;"",""))</f>
      </c>
      <c r="E299" s="35"/>
      <c r="F299" s="30"/>
      <c r="G299" s="33"/>
      <c r="H299" s="32"/>
      <c r="I299" s="30"/>
      <c r="J299" s="35"/>
      <c r="K299" s="33"/>
      <c r="L299" s="39">
        <f>IF(OR(B299="",G299=""),"",INT(IF(K299="",NOW(),K299)-G299))</f>
      </c>
      <c r="M299" s="38">
        <f>IF(OR(E299="",J299=""),"",IFERROR(IF(MATCH(J299,{"new","good","worn","damaged"},0)&gt;MATCH(E299,{"new","good","worn","damaged"},0),"Worse","OK"),""))</f>
      </c>
      <c r="N299" s="36"/>
      <c r="O299" s="37">
        <f>IF(A299="Overdue",INT(H299)+ROW()/100000,"")</f>
      </c>
      <c r="P299" s="37">
        <f>IF(AND(B299&lt;&gt;"",K299=""),B299,"")</f>
      </c>
    </row>
    <row r="300">
      <c r="A300" s="38">
        <f>IF(B300="","",IF(K300&lt;&gt;"","Returned",IF(H300="","Open-ended",IF(INT(H300)&lt;TODAY(),"Overdue",IF(INT(H300)=TODAY(),"Due today","Out")))))</f>
      </c>
      <c r="B300" s="31"/>
      <c r="C300" s="37">
        <f>IF(B300="","",IF(ISNA(MATCH(B300,Equipment!$A$2:$A$501,0)),"Not in Equipment",IFERROR(INDEX(Equipment!$B$2:$B$501,MATCH(B300,Equipment!$A$2:$A$501,0))&amp;"","")))</f>
      </c>
      <c r="D300" s="37">
        <f>IF(B300="","",IFERROR(INDEX(Equipment!$C$2:$C$501,MATCH(B300,Equipment!$A$2:$A$501,0))&amp;"",""))</f>
      </c>
      <c r="E300" s="35"/>
      <c r="F300" s="30"/>
      <c r="G300" s="33"/>
      <c r="H300" s="32"/>
      <c r="I300" s="30"/>
      <c r="J300" s="35"/>
      <c r="K300" s="33"/>
      <c r="L300" s="39">
        <f>IF(OR(B300="",G300=""),"",INT(IF(K300="",NOW(),K300)-G300))</f>
      </c>
      <c r="M300" s="38">
        <f>IF(OR(E300="",J300=""),"",IFERROR(IF(MATCH(J300,{"new","good","worn","damaged"},0)&gt;MATCH(E300,{"new","good","worn","damaged"},0),"Worse","OK"),""))</f>
      </c>
      <c r="N300" s="36"/>
      <c r="O300" s="37">
        <f>IF(A300="Overdue",INT(H300)+ROW()/100000,"")</f>
      </c>
      <c r="P300" s="37">
        <f>IF(AND(B300&lt;&gt;"",K300=""),B300,"")</f>
      </c>
    </row>
    <row r="301">
      <c r="A301" s="38">
        <f>IF(B301="","",IF(K301&lt;&gt;"","Returned",IF(H301="","Open-ended",IF(INT(H301)&lt;TODAY(),"Overdue",IF(INT(H301)=TODAY(),"Due today","Out")))))</f>
      </c>
      <c r="B301" s="31"/>
      <c r="C301" s="37">
        <f>IF(B301="","",IF(ISNA(MATCH(B301,Equipment!$A$2:$A$501,0)),"Not in Equipment",IFERROR(INDEX(Equipment!$B$2:$B$501,MATCH(B301,Equipment!$A$2:$A$501,0))&amp;"","")))</f>
      </c>
      <c r="D301" s="37">
        <f>IF(B301="","",IFERROR(INDEX(Equipment!$C$2:$C$501,MATCH(B301,Equipment!$A$2:$A$501,0))&amp;"",""))</f>
      </c>
      <c r="E301" s="35"/>
      <c r="F301" s="30"/>
      <c r="G301" s="33"/>
      <c r="H301" s="32"/>
      <c r="I301" s="30"/>
      <c r="J301" s="35"/>
      <c r="K301" s="33"/>
      <c r="L301" s="39">
        <f>IF(OR(B301="",G301=""),"",INT(IF(K301="",NOW(),K301)-G301))</f>
      </c>
      <c r="M301" s="38">
        <f>IF(OR(E301="",J301=""),"",IFERROR(IF(MATCH(J301,{"new","good","worn","damaged"},0)&gt;MATCH(E301,{"new","good","worn","damaged"},0),"Worse","OK"),""))</f>
      </c>
      <c r="N301" s="36"/>
      <c r="O301" s="37">
        <f>IF(A301="Overdue",INT(H301)+ROW()/100000,"")</f>
      </c>
      <c r="P301" s="37">
        <f>IF(AND(B301&lt;&gt;"",K301=""),B301,"")</f>
      </c>
    </row>
    <row r="302">
      <c r="A302" s="38">
        <f>IF(B302="","",IF(K302&lt;&gt;"","Returned",IF(H302="","Open-ended",IF(INT(H302)&lt;TODAY(),"Overdue",IF(INT(H302)=TODAY(),"Due today","Out")))))</f>
      </c>
      <c r="B302" s="31"/>
      <c r="C302" s="37">
        <f>IF(B302="","",IF(ISNA(MATCH(B302,Equipment!$A$2:$A$501,0)),"Not in Equipment",IFERROR(INDEX(Equipment!$B$2:$B$501,MATCH(B302,Equipment!$A$2:$A$501,0))&amp;"","")))</f>
      </c>
      <c r="D302" s="37">
        <f>IF(B302="","",IFERROR(INDEX(Equipment!$C$2:$C$501,MATCH(B302,Equipment!$A$2:$A$501,0))&amp;"",""))</f>
      </c>
      <c r="E302" s="35"/>
      <c r="F302" s="30"/>
      <c r="G302" s="33"/>
      <c r="H302" s="32"/>
      <c r="I302" s="30"/>
      <c r="J302" s="35"/>
      <c r="K302" s="33"/>
      <c r="L302" s="39">
        <f>IF(OR(B302="",G302=""),"",INT(IF(K302="",NOW(),K302)-G302))</f>
      </c>
      <c r="M302" s="38">
        <f>IF(OR(E302="",J302=""),"",IFERROR(IF(MATCH(J302,{"new","good","worn","damaged"},0)&gt;MATCH(E302,{"new","good","worn","damaged"},0),"Worse","OK"),""))</f>
      </c>
      <c r="N302" s="36"/>
      <c r="O302" s="37">
        <f>IF(A302="Overdue",INT(H302)+ROW()/100000,"")</f>
      </c>
      <c r="P302" s="37">
        <f>IF(AND(B302&lt;&gt;"",K302=""),B302,"")</f>
      </c>
    </row>
    <row r="303">
      <c r="A303" s="38">
        <f>IF(B303="","",IF(K303&lt;&gt;"","Returned",IF(H303="","Open-ended",IF(INT(H303)&lt;TODAY(),"Overdue",IF(INT(H303)=TODAY(),"Due today","Out")))))</f>
      </c>
      <c r="B303" s="31"/>
      <c r="C303" s="37">
        <f>IF(B303="","",IF(ISNA(MATCH(B303,Equipment!$A$2:$A$501,0)),"Not in Equipment",IFERROR(INDEX(Equipment!$B$2:$B$501,MATCH(B303,Equipment!$A$2:$A$501,0))&amp;"","")))</f>
      </c>
      <c r="D303" s="37">
        <f>IF(B303="","",IFERROR(INDEX(Equipment!$C$2:$C$501,MATCH(B303,Equipment!$A$2:$A$501,0))&amp;"",""))</f>
      </c>
      <c r="E303" s="35"/>
      <c r="F303" s="30"/>
      <c r="G303" s="33"/>
      <c r="H303" s="32"/>
      <c r="I303" s="30"/>
      <c r="J303" s="35"/>
      <c r="K303" s="33"/>
      <c r="L303" s="39">
        <f>IF(OR(B303="",G303=""),"",INT(IF(K303="",NOW(),K303)-G303))</f>
      </c>
      <c r="M303" s="38">
        <f>IF(OR(E303="",J303=""),"",IFERROR(IF(MATCH(J303,{"new","good","worn","damaged"},0)&gt;MATCH(E303,{"new","good","worn","damaged"},0),"Worse","OK"),""))</f>
      </c>
      <c r="N303" s="36"/>
      <c r="O303" s="37">
        <f>IF(A303="Overdue",INT(H303)+ROW()/100000,"")</f>
      </c>
      <c r="P303" s="37">
        <f>IF(AND(B303&lt;&gt;"",K303=""),B303,"")</f>
      </c>
    </row>
    <row r="304">
      <c r="A304" s="38">
        <f>IF(B304="","",IF(K304&lt;&gt;"","Returned",IF(H304="","Open-ended",IF(INT(H304)&lt;TODAY(),"Overdue",IF(INT(H304)=TODAY(),"Due today","Out")))))</f>
      </c>
      <c r="B304" s="31"/>
      <c r="C304" s="37">
        <f>IF(B304="","",IF(ISNA(MATCH(B304,Equipment!$A$2:$A$501,0)),"Not in Equipment",IFERROR(INDEX(Equipment!$B$2:$B$501,MATCH(B304,Equipment!$A$2:$A$501,0))&amp;"","")))</f>
      </c>
      <c r="D304" s="37">
        <f>IF(B304="","",IFERROR(INDEX(Equipment!$C$2:$C$501,MATCH(B304,Equipment!$A$2:$A$501,0))&amp;"",""))</f>
      </c>
      <c r="E304" s="35"/>
      <c r="F304" s="30"/>
      <c r="G304" s="33"/>
      <c r="H304" s="32"/>
      <c r="I304" s="30"/>
      <c r="J304" s="35"/>
      <c r="K304" s="33"/>
      <c r="L304" s="39">
        <f>IF(OR(B304="",G304=""),"",INT(IF(K304="",NOW(),K304)-G304))</f>
      </c>
      <c r="M304" s="38">
        <f>IF(OR(E304="",J304=""),"",IFERROR(IF(MATCH(J304,{"new","good","worn","damaged"},0)&gt;MATCH(E304,{"new","good","worn","damaged"},0),"Worse","OK"),""))</f>
      </c>
      <c r="N304" s="36"/>
      <c r="O304" s="37">
        <f>IF(A304="Overdue",INT(H304)+ROW()/100000,"")</f>
      </c>
      <c r="P304" s="37">
        <f>IF(AND(B304&lt;&gt;"",K304=""),B304,"")</f>
      </c>
    </row>
    <row r="305">
      <c r="A305" s="38">
        <f>IF(B305="","",IF(K305&lt;&gt;"","Returned",IF(H305="","Open-ended",IF(INT(H305)&lt;TODAY(),"Overdue",IF(INT(H305)=TODAY(),"Due today","Out")))))</f>
      </c>
      <c r="B305" s="31"/>
      <c r="C305" s="37">
        <f>IF(B305="","",IF(ISNA(MATCH(B305,Equipment!$A$2:$A$501,0)),"Not in Equipment",IFERROR(INDEX(Equipment!$B$2:$B$501,MATCH(B305,Equipment!$A$2:$A$501,0))&amp;"","")))</f>
      </c>
      <c r="D305" s="37">
        <f>IF(B305="","",IFERROR(INDEX(Equipment!$C$2:$C$501,MATCH(B305,Equipment!$A$2:$A$501,0))&amp;"",""))</f>
      </c>
      <c r="E305" s="35"/>
      <c r="F305" s="30"/>
      <c r="G305" s="33"/>
      <c r="H305" s="32"/>
      <c r="I305" s="30"/>
      <c r="J305" s="35"/>
      <c r="K305" s="33"/>
      <c r="L305" s="39">
        <f>IF(OR(B305="",G305=""),"",INT(IF(K305="",NOW(),K305)-G305))</f>
      </c>
      <c r="M305" s="38">
        <f>IF(OR(E305="",J305=""),"",IFERROR(IF(MATCH(J305,{"new","good","worn","damaged"},0)&gt;MATCH(E305,{"new","good","worn","damaged"},0),"Worse","OK"),""))</f>
      </c>
      <c r="N305" s="36"/>
      <c r="O305" s="37">
        <f>IF(A305="Overdue",INT(H305)+ROW()/100000,"")</f>
      </c>
      <c r="P305" s="37">
        <f>IF(AND(B305&lt;&gt;"",K305=""),B305,"")</f>
      </c>
    </row>
    <row r="306">
      <c r="A306" s="38">
        <f>IF(B306="","",IF(K306&lt;&gt;"","Returned",IF(H306="","Open-ended",IF(INT(H306)&lt;TODAY(),"Overdue",IF(INT(H306)=TODAY(),"Due today","Out")))))</f>
      </c>
      <c r="B306" s="31"/>
      <c r="C306" s="37">
        <f>IF(B306="","",IF(ISNA(MATCH(B306,Equipment!$A$2:$A$501,0)),"Not in Equipment",IFERROR(INDEX(Equipment!$B$2:$B$501,MATCH(B306,Equipment!$A$2:$A$501,0))&amp;"","")))</f>
      </c>
      <c r="D306" s="37">
        <f>IF(B306="","",IFERROR(INDEX(Equipment!$C$2:$C$501,MATCH(B306,Equipment!$A$2:$A$501,0))&amp;"",""))</f>
      </c>
      <c r="E306" s="35"/>
      <c r="F306" s="30"/>
      <c r="G306" s="33"/>
      <c r="H306" s="32"/>
      <c r="I306" s="30"/>
      <c r="J306" s="35"/>
      <c r="K306" s="33"/>
      <c r="L306" s="39">
        <f>IF(OR(B306="",G306=""),"",INT(IF(K306="",NOW(),K306)-G306))</f>
      </c>
      <c r="M306" s="38">
        <f>IF(OR(E306="",J306=""),"",IFERROR(IF(MATCH(J306,{"new","good","worn","damaged"},0)&gt;MATCH(E306,{"new","good","worn","damaged"},0),"Worse","OK"),""))</f>
      </c>
      <c r="N306" s="36"/>
      <c r="O306" s="37">
        <f>IF(A306="Overdue",INT(H306)+ROW()/100000,"")</f>
      </c>
      <c r="P306" s="37">
        <f>IF(AND(B306&lt;&gt;"",K306=""),B306,"")</f>
      </c>
    </row>
    <row r="307">
      <c r="A307" s="38">
        <f>IF(B307="","",IF(K307&lt;&gt;"","Returned",IF(H307="","Open-ended",IF(INT(H307)&lt;TODAY(),"Overdue",IF(INT(H307)=TODAY(),"Due today","Out")))))</f>
      </c>
      <c r="B307" s="31"/>
      <c r="C307" s="37">
        <f>IF(B307="","",IF(ISNA(MATCH(B307,Equipment!$A$2:$A$501,0)),"Not in Equipment",IFERROR(INDEX(Equipment!$B$2:$B$501,MATCH(B307,Equipment!$A$2:$A$501,0))&amp;"","")))</f>
      </c>
      <c r="D307" s="37">
        <f>IF(B307="","",IFERROR(INDEX(Equipment!$C$2:$C$501,MATCH(B307,Equipment!$A$2:$A$501,0))&amp;"",""))</f>
      </c>
      <c r="E307" s="35"/>
      <c r="F307" s="30"/>
      <c r="G307" s="33"/>
      <c r="H307" s="32"/>
      <c r="I307" s="30"/>
      <c r="J307" s="35"/>
      <c r="K307" s="33"/>
      <c r="L307" s="39">
        <f>IF(OR(B307="",G307=""),"",INT(IF(K307="",NOW(),K307)-G307))</f>
      </c>
      <c r="M307" s="38">
        <f>IF(OR(E307="",J307=""),"",IFERROR(IF(MATCH(J307,{"new","good","worn","damaged"},0)&gt;MATCH(E307,{"new","good","worn","damaged"},0),"Worse","OK"),""))</f>
      </c>
      <c r="N307" s="36"/>
      <c r="O307" s="37">
        <f>IF(A307="Overdue",INT(H307)+ROW()/100000,"")</f>
      </c>
      <c r="P307" s="37">
        <f>IF(AND(B307&lt;&gt;"",K307=""),B307,"")</f>
      </c>
    </row>
    <row r="308">
      <c r="A308" s="38">
        <f>IF(B308="","",IF(K308&lt;&gt;"","Returned",IF(H308="","Open-ended",IF(INT(H308)&lt;TODAY(),"Overdue",IF(INT(H308)=TODAY(),"Due today","Out")))))</f>
      </c>
      <c r="B308" s="31"/>
      <c r="C308" s="37">
        <f>IF(B308="","",IF(ISNA(MATCH(B308,Equipment!$A$2:$A$501,0)),"Not in Equipment",IFERROR(INDEX(Equipment!$B$2:$B$501,MATCH(B308,Equipment!$A$2:$A$501,0))&amp;"","")))</f>
      </c>
      <c r="D308" s="37">
        <f>IF(B308="","",IFERROR(INDEX(Equipment!$C$2:$C$501,MATCH(B308,Equipment!$A$2:$A$501,0))&amp;"",""))</f>
      </c>
      <c r="E308" s="35"/>
      <c r="F308" s="30"/>
      <c r="G308" s="33"/>
      <c r="H308" s="32"/>
      <c r="I308" s="30"/>
      <c r="J308" s="35"/>
      <c r="K308" s="33"/>
      <c r="L308" s="39">
        <f>IF(OR(B308="",G308=""),"",INT(IF(K308="",NOW(),K308)-G308))</f>
      </c>
      <c r="M308" s="38">
        <f>IF(OR(E308="",J308=""),"",IFERROR(IF(MATCH(J308,{"new","good","worn","damaged"},0)&gt;MATCH(E308,{"new","good","worn","damaged"},0),"Worse","OK"),""))</f>
      </c>
      <c r="N308" s="36"/>
      <c r="O308" s="37">
        <f>IF(A308="Overdue",INT(H308)+ROW()/100000,"")</f>
      </c>
      <c r="P308" s="37">
        <f>IF(AND(B308&lt;&gt;"",K308=""),B308,"")</f>
      </c>
    </row>
    <row r="309">
      <c r="A309" s="38">
        <f>IF(B309="","",IF(K309&lt;&gt;"","Returned",IF(H309="","Open-ended",IF(INT(H309)&lt;TODAY(),"Overdue",IF(INT(H309)=TODAY(),"Due today","Out")))))</f>
      </c>
      <c r="B309" s="31"/>
      <c r="C309" s="37">
        <f>IF(B309="","",IF(ISNA(MATCH(B309,Equipment!$A$2:$A$501,0)),"Not in Equipment",IFERROR(INDEX(Equipment!$B$2:$B$501,MATCH(B309,Equipment!$A$2:$A$501,0))&amp;"","")))</f>
      </c>
      <c r="D309" s="37">
        <f>IF(B309="","",IFERROR(INDEX(Equipment!$C$2:$C$501,MATCH(B309,Equipment!$A$2:$A$501,0))&amp;"",""))</f>
      </c>
      <c r="E309" s="35"/>
      <c r="F309" s="30"/>
      <c r="G309" s="33"/>
      <c r="H309" s="32"/>
      <c r="I309" s="30"/>
      <c r="J309" s="35"/>
      <c r="K309" s="33"/>
      <c r="L309" s="39">
        <f>IF(OR(B309="",G309=""),"",INT(IF(K309="",NOW(),K309)-G309))</f>
      </c>
      <c r="M309" s="38">
        <f>IF(OR(E309="",J309=""),"",IFERROR(IF(MATCH(J309,{"new","good","worn","damaged"},0)&gt;MATCH(E309,{"new","good","worn","damaged"},0),"Worse","OK"),""))</f>
      </c>
      <c r="N309" s="36"/>
      <c r="O309" s="37">
        <f>IF(A309="Overdue",INT(H309)+ROW()/100000,"")</f>
      </c>
      <c r="P309" s="37">
        <f>IF(AND(B309&lt;&gt;"",K309=""),B309,"")</f>
      </c>
    </row>
    <row r="310">
      <c r="A310" s="38">
        <f>IF(B310="","",IF(K310&lt;&gt;"","Returned",IF(H310="","Open-ended",IF(INT(H310)&lt;TODAY(),"Overdue",IF(INT(H310)=TODAY(),"Due today","Out")))))</f>
      </c>
      <c r="B310" s="31"/>
      <c r="C310" s="37">
        <f>IF(B310="","",IF(ISNA(MATCH(B310,Equipment!$A$2:$A$501,0)),"Not in Equipment",IFERROR(INDEX(Equipment!$B$2:$B$501,MATCH(B310,Equipment!$A$2:$A$501,0))&amp;"","")))</f>
      </c>
      <c r="D310" s="37">
        <f>IF(B310="","",IFERROR(INDEX(Equipment!$C$2:$C$501,MATCH(B310,Equipment!$A$2:$A$501,0))&amp;"",""))</f>
      </c>
      <c r="E310" s="35"/>
      <c r="F310" s="30"/>
      <c r="G310" s="33"/>
      <c r="H310" s="32"/>
      <c r="I310" s="30"/>
      <c r="J310" s="35"/>
      <c r="K310" s="33"/>
      <c r="L310" s="39">
        <f>IF(OR(B310="",G310=""),"",INT(IF(K310="",NOW(),K310)-G310))</f>
      </c>
      <c r="M310" s="38">
        <f>IF(OR(E310="",J310=""),"",IFERROR(IF(MATCH(J310,{"new","good","worn","damaged"},0)&gt;MATCH(E310,{"new","good","worn","damaged"},0),"Worse","OK"),""))</f>
      </c>
      <c r="N310" s="36"/>
      <c r="O310" s="37">
        <f>IF(A310="Overdue",INT(H310)+ROW()/100000,"")</f>
      </c>
      <c r="P310" s="37">
        <f>IF(AND(B310&lt;&gt;"",K310=""),B310,"")</f>
      </c>
    </row>
    <row r="311">
      <c r="A311" s="38">
        <f>IF(B311="","",IF(K311&lt;&gt;"","Returned",IF(H311="","Open-ended",IF(INT(H311)&lt;TODAY(),"Overdue",IF(INT(H311)=TODAY(),"Due today","Out")))))</f>
      </c>
      <c r="B311" s="31"/>
      <c r="C311" s="37">
        <f>IF(B311="","",IF(ISNA(MATCH(B311,Equipment!$A$2:$A$501,0)),"Not in Equipment",IFERROR(INDEX(Equipment!$B$2:$B$501,MATCH(B311,Equipment!$A$2:$A$501,0))&amp;"","")))</f>
      </c>
      <c r="D311" s="37">
        <f>IF(B311="","",IFERROR(INDEX(Equipment!$C$2:$C$501,MATCH(B311,Equipment!$A$2:$A$501,0))&amp;"",""))</f>
      </c>
      <c r="E311" s="35"/>
      <c r="F311" s="30"/>
      <c r="G311" s="33"/>
      <c r="H311" s="32"/>
      <c r="I311" s="30"/>
      <c r="J311" s="35"/>
      <c r="K311" s="33"/>
      <c r="L311" s="39">
        <f>IF(OR(B311="",G311=""),"",INT(IF(K311="",NOW(),K311)-G311))</f>
      </c>
      <c r="M311" s="38">
        <f>IF(OR(E311="",J311=""),"",IFERROR(IF(MATCH(J311,{"new","good","worn","damaged"},0)&gt;MATCH(E311,{"new","good","worn","damaged"},0),"Worse","OK"),""))</f>
      </c>
      <c r="N311" s="36"/>
      <c r="O311" s="37">
        <f>IF(A311="Overdue",INT(H311)+ROW()/100000,"")</f>
      </c>
      <c r="P311" s="37">
        <f>IF(AND(B311&lt;&gt;"",K311=""),B311,"")</f>
      </c>
    </row>
    <row r="312">
      <c r="A312" s="38">
        <f>IF(B312="","",IF(K312&lt;&gt;"","Returned",IF(H312="","Open-ended",IF(INT(H312)&lt;TODAY(),"Overdue",IF(INT(H312)=TODAY(),"Due today","Out")))))</f>
      </c>
      <c r="B312" s="31"/>
      <c r="C312" s="37">
        <f>IF(B312="","",IF(ISNA(MATCH(B312,Equipment!$A$2:$A$501,0)),"Not in Equipment",IFERROR(INDEX(Equipment!$B$2:$B$501,MATCH(B312,Equipment!$A$2:$A$501,0))&amp;"","")))</f>
      </c>
      <c r="D312" s="37">
        <f>IF(B312="","",IFERROR(INDEX(Equipment!$C$2:$C$501,MATCH(B312,Equipment!$A$2:$A$501,0))&amp;"",""))</f>
      </c>
      <c r="E312" s="35"/>
      <c r="F312" s="30"/>
      <c r="G312" s="33"/>
      <c r="H312" s="32"/>
      <c r="I312" s="30"/>
      <c r="J312" s="35"/>
      <c r="K312" s="33"/>
      <c r="L312" s="39">
        <f>IF(OR(B312="",G312=""),"",INT(IF(K312="",NOW(),K312)-G312))</f>
      </c>
      <c r="M312" s="38">
        <f>IF(OR(E312="",J312=""),"",IFERROR(IF(MATCH(J312,{"new","good","worn","damaged"},0)&gt;MATCH(E312,{"new","good","worn","damaged"},0),"Worse","OK"),""))</f>
      </c>
      <c r="N312" s="36"/>
      <c r="O312" s="37">
        <f>IF(A312="Overdue",INT(H312)+ROW()/100000,"")</f>
      </c>
      <c r="P312" s="37">
        <f>IF(AND(B312&lt;&gt;"",K312=""),B312,"")</f>
      </c>
    </row>
    <row r="313">
      <c r="A313" s="38">
        <f>IF(B313="","",IF(K313&lt;&gt;"","Returned",IF(H313="","Open-ended",IF(INT(H313)&lt;TODAY(),"Overdue",IF(INT(H313)=TODAY(),"Due today","Out")))))</f>
      </c>
      <c r="B313" s="31"/>
      <c r="C313" s="37">
        <f>IF(B313="","",IF(ISNA(MATCH(B313,Equipment!$A$2:$A$501,0)),"Not in Equipment",IFERROR(INDEX(Equipment!$B$2:$B$501,MATCH(B313,Equipment!$A$2:$A$501,0))&amp;"","")))</f>
      </c>
      <c r="D313" s="37">
        <f>IF(B313="","",IFERROR(INDEX(Equipment!$C$2:$C$501,MATCH(B313,Equipment!$A$2:$A$501,0))&amp;"",""))</f>
      </c>
      <c r="E313" s="35"/>
      <c r="F313" s="30"/>
      <c r="G313" s="33"/>
      <c r="H313" s="32"/>
      <c r="I313" s="30"/>
      <c r="J313" s="35"/>
      <c r="K313" s="33"/>
      <c r="L313" s="39">
        <f>IF(OR(B313="",G313=""),"",INT(IF(K313="",NOW(),K313)-G313))</f>
      </c>
      <c r="M313" s="38">
        <f>IF(OR(E313="",J313=""),"",IFERROR(IF(MATCH(J313,{"new","good","worn","damaged"},0)&gt;MATCH(E313,{"new","good","worn","damaged"},0),"Worse","OK"),""))</f>
      </c>
      <c r="N313" s="36"/>
      <c r="O313" s="37">
        <f>IF(A313="Overdue",INT(H313)+ROW()/100000,"")</f>
      </c>
      <c r="P313" s="37">
        <f>IF(AND(B313&lt;&gt;"",K313=""),B313,"")</f>
      </c>
    </row>
    <row r="314">
      <c r="A314" s="38">
        <f>IF(B314="","",IF(K314&lt;&gt;"","Returned",IF(H314="","Open-ended",IF(INT(H314)&lt;TODAY(),"Overdue",IF(INT(H314)=TODAY(),"Due today","Out")))))</f>
      </c>
      <c r="B314" s="31"/>
      <c r="C314" s="37">
        <f>IF(B314="","",IF(ISNA(MATCH(B314,Equipment!$A$2:$A$501,0)),"Not in Equipment",IFERROR(INDEX(Equipment!$B$2:$B$501,MATCH(B314,Equipment!$A$2:$A$501,0))&amp;"","")))</f>
      </c>
      <c r="D314" s="37">
        <f>IF(B314="","",IFERROR(INDEX(Equipment!$C$2:$C$501,MATCH(B314,Equipment!$A$2:$A$501,0))&amp;"",""))</f>
      </c>
      <c r="E314" s="35"/>
      <c r="F314" s="30"/>
      <c r="G314" s="33"/>
      <c r="H314" s="32"/>
      <c r="I314" s="30"/>
      <c r="J314" s="35"/>
      <c r="K314" s="33"/>
      <c r="L314" s="39">
        <f>IF(OR(B314="",G314=""),"",INT(IF(K314="",NOW(),K314)-G314))</f>
      </c>
      <c r="M314" s="38">
        <f>IF(OR(E314="",J314=""),"",IFERROR(IF(MATCH(J314,{"new","good","worn","damaged"},0)&gt;MATCH(E314,{"new","good","worn","damaged"},0),"Worse","OK"),""))</f>
      </c>
      <c r="N314" s="36"/>
      <c r="O314" s="37">
        <f>IF(A314="Overdue",INT(H314)+ROW()/100000,"")</f>
      </c>
      <c r="P314" s="37">
        <f>IF(AND(B314&lt;&gt;"",K314=""),B314,"")</f>
      </c>
    </row>
    <row r="315">
      <c r="A315" s="38">
        <f>IF(B315="","",IF(K315&lt;&gt;"","Returned",IF(H315="","Open-ended",IF(INT(H315)&lt;TODAY(),"Overdue",IF(INT(H315)=TODAY(),"Due today","Out")))))</f>
      </c>
      <c r="B315" s="31"/>
      <c r="C315" s="37">
        <f>IF(B315="","",IF(ISNA(MATCH(B315,Equipment!$A$2:$A$501,0)),"Not in Equipment",IFERROR(INDEX(Equipment!$B$2:$B$501,MATCH(B315,Equipment!$A$2:$A$501,0))&amp;"","")))</f>
      </c>
      <c r="D315" s="37">
        <f>IF(B315="","",IFERROR(INDEX(Equipment!$C$2:$C$501,MATCH(B315,Equipment!$A$2:$A$501,0))&amp;"",""))</f>
      </c>
      <c r="E315" s="35"/>
      <c r="F315" s="30"/>
      <c r="G315" s="33"/>
      <c r="H315" s="32"/>
      <c r="I315" s="30"/>
      <c r="J315" s="35"/>
      <c r="K315" s="33"/>
      <c r="L315" s="39">
        <f>IF(OR(B315="",G315=""),"",INT(IF(K315="",NOW(),K315)-G315))</f>
      </c>
      <c r="M315" s="38">
        <f>IF(OR(E315="",J315=""),"",IFERROR(IF(MATCH(J315,{"new","good","worn","damaged"},0)&gt;MATCH(E315,{"new","good","worn","damaged"},0),"Worse","OK"),""))</f>
      </c>
      <c r="N315" s="36"/>
      <c r="O315" s="37">
        <f>IF(A315="Overdue",INT(H315)+ROW()/100000,"")</f>
      </c>
      <c r="P315" s="37">
        <f>IF(AND(B315&lt;&gt;"",K315=""),B315,"")</f>
      </c>
    </row>
    <row r="316">
      <c r="A316" s="38">
        <f>IF(B316="","",IF(K316&lt;&gt;"","Returned",IF(H316="","Open-ended",IF(INT(H316)&lt;TODAY(),"Overdue",IF(INT(H316)=TODAY(),"Due today","Out")))))</f>
      </c>
      <c r="B316" s="31"/>
      <c r="C316" s="37">
        <f>IF(B316="","",IF(ISNA(MATCH(B316,Equipment!$A$2:$A$501,0)),"Not in Equipment",IFERROR(INDEX(Equipment!$B$2:$B$501,MATCH(B316,Equipment!$A$2:$A$501,0))&amp;"","")))</f>
      </c>
      <c r="D316" s="37">
        <f>IF(B316="","",IFERROR(INDEX(Equipment!$C$2:$C$501,MATCH(B316,Equipment!$A$2:$A$501,0))&amp;"",""))</f>
      </c>
      <c r="E316" s="35"/>
      <c r="F316" s="30"/>
      <c r="G316" s="33"/>
      <c r="H316" s="32"/>
      <c r="I316" s="30"/>
      <c r="J316" s="35"/>
      <c r="K316" s="33"/>
      <c r="L316" s="39">
        <f>IF(OR(B316="",G316=""),"",INT(IF(K316="",NOW(),K316)-G316))</f>
      </c>
      <c r="M316" s="38">
        <f>IF(OR(E316="",J316=""),"",IFERROR(IF(MATCH(J316,{"new","good","worn","damaged"},0)&gt;MATCH(E316,{"new","good","worn","damaged"},0),"Worse","OK"),""))</f>
      </c>
      <c r="N316" s="36"/>
      <c r="O316" s="37">
        <f>IF(A316="Overdue",INT(H316)+ROW()/100000,"")</f>
      </c>
      <c r="P316" s="37">
        <f>IF(AND(B316&lt;&gt;"",K316=""),B316,"")</f>
      </c>
    </row>
    <row r="317">
      <c r="A317" s="38">
        <f>IF(B317="","",IF(K317&lt;&gt;"","Returned",IF(H317="","Open-ended",IF(INT(H317)&lt;TODAY(),"Overdue",IF(INT(H317)=TODAY(),"Due today","Out")))))</f>
      </c>
      <c r="B317" s="31"/>
      <c r="C317" s="37">
        <f>IF(B317="","",IF(ISNA(MATCH(B317,Equipment!$A$2:$A$501,0)),"Not in Equipment",IFERROR(INDEX(Equipment!$B$2:$B$501,MATCH(B317,Equipment!$A$2:$A$501,0))&amp;"","")))</f>
      </c>
      <c r="D317" s="37">
        <f>IF(B317="","",IFERROR(INDEX(Equipment!$C$2:$C$501,MATCH(B317,Equipment!$A$2:$A$501,0))&amp;"",""))</f>
      </c>
      <c r="E317" s="35"/>
      <c r="F317" s="30"/>
      <c r="G317" s="33"/>
      <c r="H317" s="32"/>
      <c r="I317" s="30"/>
      <c r="J317" s="35"/>
      <c r="K317" s="33"/>
      <c r="L317" s="39">
        <f>IF(OR(B317="",G317=""),"",INT(IF(K317="",NOW(),K317)-G317))</f>
      </c>
      <c r="M317" s="38">
        <f>IF(OR(E317="",J317=""),"",IFERROR(IF(MATCH(J317,{"new","good","worn","damaged"},0)&gt;MATCH(E317,{"new","good","worn","damaged"},0),"Worse","OK"),""))</f>
      </c>
      <c r="N317" s="36"/>
      <c r="O317" s="37">
        <f>IF(A317="Overdue",INT(H317)+ROW()/100000,"")</f>
      </c>
      <c r="P317" s="37">
        <f>IF(AND(B317&lt;&gt;"",K317=""),B317,"")</f>
      </c>
    </row>
    <row r="318">
      <c r="A318" s="38">
        <f>IF(B318="","",IF(K318&lt;&gt;"","Returned",IF(H318="","Open-ended",IF(INT(H318)&lt;TODAY(),"Overdue",IF(INT(H318)=TODAY(),"Due today","Out")))))</f>
      </c>
      <c r="B318" s="31"/>
      <c r="C318" s="37">
        <f>IF(B318="","",IF(ISNA(MATCH(B318,Equipment!$A$2:$A$501,0)),"Not in Equipment",IFERROR(INDEX(Equipment!$B$2:$B$501,MATCH(B318,Equipment!$A$2:$A$501,0))&amp;"","")))</f>
      </c>
      <c r="D318" s="37">
        <f>IF(B318="","",IFERROR(INDEX(Equipment!$C$2:$C$501,MATCH(B318,Equipment!$A$2:$A$501,0))&amp;"",""))</f>
      </c>
      <c r="E318" s="35"/>
      <c r="F318" s="30"/>
      <c r="G318" s="33"/>
      <c r="H318" s="32"/>
      <c r="I318" s="30"/>
      <c r="J318" s="35"/>
      <c r="K318" s="33"/>
      <c r="L318" s="39">
        <f>IF(OR(B318="",G318=""),"",INT(IF(K318="",NOW(),K318)-G318))</f>
      </c>
      <c r="M318" s="38">
        <f>IF(OR(E318="",J318=""),"",IFERROR(IF(MATCH(J318,{"new","good","worn","damaged"},0)&gt;MATCH(E318,{"new","good","worn","damaged"},0),"Worse","OK"),""))</f>
      </c>
      <c r="N318" s="36"/>
      <c r="O318" s="37">
        <f>IF(A318="Overdue",INT(H318)+ROW()/100000,"")</f>
      </c>
      <c r="P318" s="37">
        <f>IF(AND(B318&lt;&gt;"",K318=""),B318,"")</f>
      </c>
    </row>
    <row r="319">
      <c r="A319" s="38">
        <f>IF(B319="","",IF(K319&lt;&gt;"","Returned",IF(H319="","Open-ended",IF(INT(H319)&lt;TODAY(),"Overdue",IF(INT(H319)=TODAY(),"Due today","Out")))))</f>
      </c>
      <c r="B319" s="31"/>
      <c r="C319" s="37">
        <f>IF(B319="","",IF(ISNA(MATCH(B319,Equipment!$A$2:$A$501,0)),"Not in Equipment",IFERROR(INDEX(Equipment!$B$2:$B$501,MATCH(B319,Equipment!$A$2:$A$501,0))&amp;"","")))</f>
      </c>
      <c r="D319" s="37">
        <f>IF(B319="","",IFERROR(INDEX(Equipment!$C$2:$C$501,MATCH(B319,Equipment!$A$2:$A$501,0))&amp;"",""))</f>
      </c>
      <c r="E319" s="35"/>
      <c r="F319" s="30"/>
      <c r="G319" s="33"/>
      <c r="H319" s="32"/>
      <c r="I319" s="30"/>
      <c r="J319" s="35"/>
      <c r="K319" s="33"/>
      <c r="L319" s="39">
        <f>IF(OR(B319="",G319=""),"",INT(IF(K319="",NOW(),K319)-G319))</f>
      </c>
      <c r="M319" s="38">
        <f>IF(OR(E319="",J319=""),"",IFERROR(IF(MATCH(J319,{"new","good","worn","damaged"},0)&gt;MATCH(E319,{"new","good","worn","damaged"},0),"Worse","OK"),""))</f>
      </c>
      <c r="N319" s="36"/>
      <c r="O319" s="37">
        <f>IF(A319="Overdue",INT(H319)+ROW()/100000,"")</f>
      </c>
      <c r="P319" s="37">
        <f>IF(AND(B319&lt;&gt;"",K319=""),B319,"")</f>
      </c>
    </row>
    <row r="320">
      <c r="A320" s="38">
        <f>IF(B320="","",IF(K320&lt;&gt;"","Returned",IF(H320="","Open-ended",IF(INT(H320)&lt;TODAY(),"Overdue",IF(INT(H320)=TODAY(),"Due today","Out")))))</f>
      </c>
      <c r="B320" s="31"/>
      <c r="C320" s="37">
        <f>IF(B320="","",IF(ISNA(MATCH(B320,Equipment!$A$2:$A$501,0)),"Not in Equipment",IFERROR(INDEX(Equipment!$B$2:$B$501,MATCH(B320,Equipment!$A$2:$A$501,0))&amp;"","")))</f>
      </c>
      <c r="D320" s="37">
        <f>IF(B320="","",IFERROR(INDEX(Equipment!$C$2:$C$501,MATCH(B320,Equipment!$A$2:$A$501,0))&amp;"",""))</f>
      </c>
      <c r="E320" s="35"/>
      <c r="F320" s="30"/>
      <c r="G320" s="33"/>
      <c r="H320" s="32"/>
      <c r="I320" s="30"/>
      <c r="J320" s="35"/>
      <c r="K320" s="33"/>
      <c r="L320" s="39">
        <f>IF(OR(B320="",G320=""),"",INT(IF(K320="",NOW(),K320)-G320))</f>
      </c>
      <c r="M320" s="38">
        <f>IF(OR(E320="",J320=""),"",IFERROR(IF(MATCH(J320,{"new","good","worn","damaged"},0)&gt;MATCH(E320,{"new","good","worn","damaged"},0),"Worse","OK"),""))</f>
      </c>
      <c r="N320" s="36"/>
      <c r="O320" s="37">
        <f>IF(A320="Overdue",INT(H320)+ROW()/100000,"")</f>
      </c>
      <c r="P320" s="37">
        <f>IF(AND(B320&lt;&gt;"",K320=""),B320,"")</f>
      </c>
    </row>
    <row r="321">
      <c r="A321" s="38">
        <f>IF(B321="","",IF(K321&lt;&gt;"","Returned",IF(H321="","Open-ended",IF(INT(H321)&lt;TODAY(),"Overdue",IF(INT(H321)=TODAY(),"Due today","Out")))))</f>
      </c>
      <c r="B321" s="31"/>
      <c r="C321" s="37">
        <f>IF(B321="","",IF(ISNA(MATCH(B321,Equipment!$A$2:$A$501,0)),"Not in Equipment",IFERROR(INDEX(Equipment!$B$2:$B$501,MATCH(B321,Equipment!$A$2:$A$501,0))&amp;"","")))</f>
      </c>
      <c r="D321" s="37">
        <f>IF(B321="","",IFERROR(INDEX(Equipment!$C$2:$C$501,MATCH(B321,Equipment!$A$2:$A$501,0))&amp;"",""))</f>
      </c>
      <c r="E321" s="35"/>
      <c r="F321" s="30"/>
      <c r="G321" s="33"/>
      <c r="H321" s="32"/>
      <c r="I321" s="30"/>
      <c r="J321" s="35"/>
      <c r="K321" s="33"/>
      <c r="L321" s="39">
        <f>IF(OR(B321="",G321=""),"",INT(IF(K321="",NOW(),K321)-G321))</f>
      </c>
      <c r="M321" s="38">
        <f>IF(OR(E321="",J321=""),"",IFERROR(IF(MATCH(J321,{"new","good","worn","damaged"},0)&gt;MATCH(E321,{"new","good","worn","damaged"},0),"Worse","OK"),""))</f>
      </c>
      <c r="N321" s="36"/>
      <c r="O321" s="37">
        <f>IF(A321="Overdue",INT(H321)+ROW()/100000,"")</f>
      </c>
      <c r="P321" s="37">
        <f>IF(AND(B321&lt;&gt;"",K321=""),B321,"")</f>
      </c>
    </row>
    <row r="322">
      <c r="A322" s="38">
        <f>IF(B322="","",IF(K322&lt;&gt;"","Returned",IF(H322="","Open-ended",IF(INT(H322)&lt;TODAY(),"Overdue",IF(INT(H322)=TODAY(),"Due today","Out")))))</f>
      </c>
      <c r="B322" s="31"/>
      <c r="C322" s="37">
        <f>IF(B322="","",IF(ISNA(MATCH(B322,Equipment!$A$2:$A$501,0)),"Not in Equipment",IFERROR(INDEX(Equipment!$B$2:$B$501,MATCH(B322,Equipment!$A$2:$A$501,0))&amp;"","")))</f>
      </c>
      <c r="D322" s="37">
        <f>IF(B322="","",IFERROR(INDEX(Equipment!$C$2:$C$501,MATCH(B322,Equipment!$A$2:$A$501,0))&amp;"",""))</f>
      </c>
      <c r="E322" s="35"/>
      <c r="F322" s="30"/>
      <c r="G322" s="33"/>
      <c r="H322" s="32"/>
      <c r="I322" s="30"/>
      <c r="J322" s="35"/>
      <c r="K322" s="33"/>
      <c r="L322" s="39">
        <f>IF(OR(B322="",G322=""),"",INT(IF(K322="",NOW(),K322)-G322))</f>
      </c>
      <c r="M322" s="38">
        <f>IF(OR(E322="",J322=""),"",IFERROR(IF(MATCH(J322,{"new","good","worn","damaged"},0)&gt;MATCH(E322,{"new","good","worn","damaged"},0),"Worse","OK"),""))</f>
      </c>
      <c r="N322" s="36"/>
      <c r="O322" s="37">
        <f>IF(A322="Overdue",INT(H322)+ROW()/100000,"")</f>
      </c>
      <c r="P322" s="37">
        <f>IF(AND(B322&lt;&gt;"",K322=""),B322,"")</f>
      </c>
    </row>
    <row r="323">
      <c r="A323" s="38">
        <f>IF(B323="","",IF(K323&lt;&gt;"","Returned",IF(H323="","Open-ended",IF(INT(H323)&lt;TODAY(),"Overdue",IF(INT(H323)=TODAY(),"Due today","Out")))))</f>
      </c>
      <c r="B323" s="31"/>
      <c r="C323" s="37">
        <f>IF(B323="","",IF(ISNA(MATCH(B323,Equipment!$A$2:$A$501,0)),"Not in Equipment",IFERROR(INDEX(Equipment!$B$2:$B$501,MATCH(B323,Equipment!$A$2:$A$501,0))&amp;"","")))</f>
      </c>
      <c r="D323" s="37">
        <f>IF(B323="","",IFERROR(INDEX(Equipment!$C$2:$C$501,MATCH(B323,Equipment!$A$2:$A$501,0))&amp;"",""))</f>
      </c>
      <c r="E323" s="35"/>
      <c r="F323" s="30"/>
      <c r="G323" s="33"/>
      <c r="H323" s="32"/>
      <c r="I323" s="30"/>
      <c r="J323" s="35"/>
      <c r="K323" s="33"/>
      <c r="L323" s="39">
        <f>IF(OR(B323="",G323=""),"",INT(IF(K323="",NOW(),K323)-G323))</f>
      </c>
      <c r="M323" s="38">
        <f>IF(OR(E323="",J323=""),"",IFERROR(IF(MATCH(J323,{"new","good","worn","damaged"},0)&gt;MATCH(E323,{"new","good","worn","damaged"},0),"Worse","OK"),""))</f>
      </c>
      <c r="N323" s="36"/>
      <c r="O323" s="37">
        <f>IF(A323="Overdue",INT(H323)+ROW()/100000,"")</f>
      </c>
      <c r="P323" s="37">
        <f>IF(AND(B323&lt;&gt;"",K323=""),B323,"")</f>
      </c>
    </row>
    <row r="324">
      <c r="A324" s="38">
        <f>IF(B324="","",IF(K324&lt;&gt;"","Returned",IF(H324="","Open-ended",IF(INT(H324)&lt;TODAY(),"Overdue",IF(INT(H324)=TODAY(),"Due today","Out")))))</f>
      </c>
      <c r="B324" s="31"/>
      <c r="C324" s="37">
        <f>IF(B324="","",IF(ISNA(MATCH(B324,Equipment!$A$2:$A$501,0)),"Not in Equipment",IFERROR(INDEX(Equipment!$B$2:$B$501,MATCH(B324,Equipment!$A$2:$A$501,0))&amp;"","")))</f>
      </c>
      <c r="D324" s="37">
        <f>IF(B324="","",IFERROR(INDEX(Equipment!$C$2:$C$501,MATCH(B324,Equipment!$A$2:$A$501,0))&amp;"",""))</f>
      </c>
      <c r="E324" s="35"/>
      <c r="F324" s="30"/>
      <c r="G324" s="33"/>
      <c r="H324" s="32"/>
      <c r="I324" s="30"/>
      <c r="J324" s="35"/>
      <c r="K324" s="33"/>
      <c r="L324" s="39">
        <f>IF(OR(B324="",G324=""),"",INT(IF(K324="",NOW(),K324)-G324))</f>
      </c>
      <c r="M324" s="38">
        <f>IF(OR(E324="",J324=""),"",IFERROR(IF(MATCH(J324,{"new","good","worn","damaged"},0)&gt;MATCH(E324,{"new","good","worn","damaged"},0),"Worse","OK"),""))</f>
      </c>
      <c r="N324" s="36"/>
      <c r="O324" s="37">
        <f>IF(A324="Overdue",INT(H324)+ROW()/100000,"")</f>
      </c>
      <c r="P324" s="37">
        <f>IF(AND(B324&lt;&gt;"",K324=""),B324,"")</f>
      </c>
    </row>
    <row r="325">
      <c r="A325" s="38">
        <f>IF(B325="","",IF(K325&lt;&gt;"","Returned",IF(H325="","Open-ended",IF(INT(H325)&lt;TODAY(),"Overdue",IF(INT(H325)=TODAY(),"Due today","Out")))))</f>
      </c>
      <c r="B325" s="31"/>
      <c r="C325" s="37">
        <f>IF(B325="","",IF(ISNA(MATCH(B325,Equipment!$A$2:$A$501,0)),"Not in Equipment",IFERROR(INDEX(Equipment!$B$2:$B$501,MATCH(B325,Equipment!$A$2:$A$501,0))&amp;"","")))</f>
      </c>
      <c r="D325" s="37">
        <f>IF(B325="","",IFERROR(INDEX(Equipment!$C$2:$C$501,MATCH(B325,Equipment!$A$2:$A$501,0))&amp;"",""))</f>
      </c>
      <c r="E325" s="35"/>
      <c r="F325" s="30"/>
      <c r="G325" s="33"/>
      <c r="H325" s="32"/>
      <c r="I325" s="30"/>
      <c r="J325" s="35"/>
      <c r="K325" s="33"/>
      <c r="L325" s="39">
        <f>IF(OR(B325="",G325=""),"",INT(IF(K325="",NOW(),K325)-G325))</f>
      </c>
      <c r="M325" s="38">
        <f>IF(OR(E325="",J325=""),"",IFERROR(IF(MATCH(J325,{"new","good","worn","damaged"},0)&gt;MATCH(E325,{"new","good","worn","damaged"},0),"Worse","OK"),""))</f>
      </c>
      <c r="N325" s="36"/>
      <c r="O325" s="37">
        <f>IF(A325="Overdue",INT(H325)+ROW()/100000,"")</f>
      </c>
      <c r="P325" s="37">
        <f>IF(AND(B325&lt;&gt;"",K325=""),B325,"")</f>
      </c>
    </row>
    <row r="326">
      <c r="A326" s="38">
        <f>IF(B326="","",IF(K326&lt;&gt;"","Returned",IF(H326="","Open-ended",IF(INT(H326)&lt;TODAY(),"Overdue",IF(INT(H326)=TODAY(),"Due today","Out")))))</f>
      </c>
      <c r="B326" s="31"/>
      <c r="C326" s="37">
        <f>IF(B326="","",IF(ISNA(MATCH(B326,Equipment!$A$2:$A$501,0)),"Not in Equipment",IFERROR(INDEX(Equipment!$B$2:$B$501,MATCH(B326,Equipment!$A$2:$A$501,0))&amp;"","")))</f>
      </c>
      <c r="D326" s="37">
        <f>IF(B326="","",IFERROR(INDEX(Equipment!$C$2:$C$501,MATCH(B326,Equipment!$A$2:$A$501,0))&amp;"",""))</f>
      </c>
      <c r="E326" s="35"/>
      <c r="F326" s="30"/>
      <c r="G326" s="33"/>
      <c r="H326" s="32"/>
      <c r="I326" s="30"/>
      <c r="J326" s="35"/>
      <c r="K326" s="33"/>
      <c r="L326" s="39">
        <f>IF(OR(B326="",G326=""),"",INT(IF(K326="",NOW(),K326)-G326))</f>
      </c>
      <c r="M326" s="38">
        <f>IF(OR(E326="",J326=""),"",IFERROR(IF(MATCH(J326,{"new","good","worn","damaged"},0)&gt;MATCH(E326,{"new","good","worn","damaged"},0),"Worse","OK"),""))</f>
      </c>
      <c r="N326" s="36"/>
      <c r="O326" s="37">
        <f>IF(A326="Overdue",INT(H326)+ROW()/100000,"")</f>
      </c>
      <c r="P326" s="37">
        <f>IF(AND(B326&lt;&gt;"",K326=""),B326,"")</f>
      </c>
    </row>
    <row r="327">
      <c r="A327" s="38">
        <f>IF(B327="","",IF(K327&lt;&gt;"","Returned",IF(H327="","Open-ended",IF(INT(H327)&lt;TODAY(),"Overdue",IF(INT(H327)=TODAY(),"Due today","Out")))))</f>
      </c>
      <c r="B327" s="31"/>
      <c r="C327" s="37">
        <f>IF(B327="","",IF(ISNA(MATCH(B327,Equipment!$A$2:$A$501,0)),"Not in Equipment",IFERROR(INDEX(Equipment!$B$2:$B$501,MATCH(B327,Equipment!$A$2:$A$501,0))&amp;"","")))</f>
      </c>
      <c r="D327" s="37">
        <f>IF(B327="","",IFERROR(INDEX(Equipment!$C$2:$C$501,MATCH(B327,Equipment!$A$2:$A$501,0))&amp;"",""))</f>
      </c>
      <c r="E327" s="35"/>
      <c r="F327" s="30"/>
      <c r="G327" s="33"/>
      <c r="H327" s="32"/>
      <c r="I327" s="30"/>
      <c r="J327" s="35"/>
      <c r="K327" s="33"/>
      <c r="L327" s="39">
        <f>IF(OR(B327="",G327=""),"",INT(IF(K327="",NOW(),K327)-G327))</f>
      </c>
      <c r="M327" s="38">
        <f>IF(OR(E327="",J327=""),"",IFERROR(IF(MATCH(J327,{"new","good","worn","damaged"},0)&gt;MATCH(E327,{"new","good","worn","damaged"},0),"Worse","OK"),""))</f>
      </c>
      <c r="N327" s="36"/>
      <c r="O327" s="37">
        <f>IF(A327="Overdue",INT(H327)+ROW()/100000,"")</f>
      </c>
      <c r="P327" s="37">
        <f>IF(AND(B327&lt;&gt;"",K327=""),B327,"")</f>
      </c>
    </row>
    <row r="328">
      <c r="A328" s="38">
        <f>IF(B328="","",IF(K328&lt;&gt;"","Returned",IF(H328="","Open-ended",IF(INT(H328)&lt;TODAY(),"Overdue",IF(INT(H328)=TODAY(),"Due today","Out")))))</f>
      </c>
      <c r="B328" s="31"/>
      <c r="C328" s="37">
        <f>IF(B328="","",IF(ISNA(MATCH(B328,Equipment!$A$2:$A$501,0)),"Not in Equipment",IFERROR(INDEX(Equipment!$B$2:$B$501,MATCH(B328,Equipment!$A$2:$A$501,0))&amp;"","")))</f>
      </c>
      <c r="D328" s="37">
        <f>IF(B328="","",IFERROR(INDEX(Equipment!$C$2:$C$501,MATCH(B328,Equipment!$A$2:$A$501,0))&amp;"",""))</f>
      </c>
      <c r="E328" s="35"/>
      <c r="F328" s="30"/>
      <c r="G328" s="33"/>
      <c r="H328" s="32"/>
      <c r="I328" s="30"/>
      <c r="J328" s="35"/>
      <c r="K328" s="33"/>
      <c r="L328" s="39">
        <f>IF(OR(B328="",G328=""),"",INT(IF(K328="",NOW(),K328)-G328))</f>
      </c>
      <c r="M328" s="38">
        <f>IF(OR(E328="",J328=""),"",IFERROR(IF(MATCH(J328,{"new","good","worn","damaged"},0)&gt;MATCH(E328,{"new","good","worn","damaged"},0),"Worse","OK"),""))</f>
      </c>
      <c r="N328" s="36"/>
      <c r="O328" s="37">
        <f>IF(A328="Overdue",INT(H328)+ROW()/100000,"")</f>
      </c>
      <c r="P328" s="37">
        <f>IF(AND(B328&lt;&gt;"",K328=""),B328,"")</f>
      </c>
    </row>
    <row r="329">
      <c r="A329" s="38">
        <f>IF(B329="","",IF(K329&lt;&gt;"","Returned",IF(H329="","Open-ended",IF(INT(H329)&lt;TODAY(),"Overdue",IF(INT(H329)=TODAY(),"Due today","Out")))))</f>
      </c>
      <c r="B329" s="31"/>
      <c r="C329" s="37">
        <f>IF(B329="","",IF(ISNA(MATCH(B329,Equipment!$A$2:$A$501,0)),"Not in Equipment",IFERROR(INDEX(Equipment!$B$2:$B$501,MATCH(B329,Equipment!$A$2:$A$501,0))&amp;"","")))</f>
      </c>
      <c r="D329" s="37">
        <f>IF(B329="","",IFERROR(INDEX(Equipment!$C$2:$C$501,MATCH(B329,Equipment!$A$2:$A$501,0))&amp;"",""))</f>
      </c>
      <c r="E329" s="35"/>
      <c r="F329" s="30"/>
      <c r="G329" s="33"/>
      <c r="H329" s="32"/>
      <c r="I329" s="30"/>
      <c r="J329" s="35"/>
      <c r="K329" s="33"/>
      <c r="L329" s="39">
        <f>IF(OR(B329="",G329=""),"",INT(IF(K329="",NOW(),K329)-G329))</f>
      </c>
      <c r="M329" s="38">
        <f>IF(OR(E329="",J329=""),"",IFERROR(IF(MATCH(J329,{"new","good","worn","damaged"},0)&gt;MATCH(E329,{"new","good","worn","damaged"},0),"Worse","OK"),""))</f>
      </c>
      <c r="N329" s="36"/>
      <c r="O329" s="37">
        <f>IF(A329="Overdue",INT(H329)+ROW()/100000,"")</f>
      </c>
      <c r="P329" s="37">
        <f>IF(AND(B329&lt;&gt;"",K329=""),B329,"")</f>
      </c>
    </row>
    <row r="330">
      <c r="A330" s="38">
        <f>IF(B330="","",IF(K330&lt;&gt;"","Returned",IF(H330="","Open-ended",IF(INT(H330)&lt;TODAY(),"Overdue",IF(INT(H330)=TODAY(),"Due today","Out")))))</f>
      </c>
      <c r="B330" s="31"/>
      <c r="C330" s="37">
        <f>IF(B330="","",IF(ISNA(MATCH(B330,Equipment!$A$2:$A$501,0)),"Not in Equipment",IFERROR(INDEX(Equipment!$B$2:$B$501,MATCH(B330,Equipment!$A$2:$A$501,0))&amp;"","")))</f>
      </c>
      <c r="D330" s="37">
        <f>IF(B330="","",IFERROR(INDEX(Equipment!$C$2:$C$501,MATCH(B330,Equipment!$A$2:$A$501,0))&amp;"",""))</f>
      </c>
      <c r="E330" s="35"/>
      <c r="F330" s="30"/>
      <c r="G330" s="33"/>
      <c r="H330" s="32"/>
      <c r="I330" s="30"/>
      <c r="J330" s="35"/>
      <c r="K330" s="33"/>
      <c r="L330" s="39">
        <f>IF(OR(B330="",G330=""),"",INT(IF(K330="",NOW(),K330)-G330))</f>
      </c>
      <c r="M330" s="38">
        <f>IF(OR(E330="",J330=""),"",IFERROR(IF(MATCH(J330,{"new","good","worn","damaged"},0)&gt;MATCH(E330,{"new","good","worn","damaged"},0),"Worse","OK"),""))</f>
      </c>
      <c r="N330" s="36"/>
      <c r="O330" s="37">
        <f>IF(A330="Overdue",INT(H330)+ROW()/100000,"")</f>
      </c>
      <c r="P330" s="37">
        <f>IF(AND(B330&lt;&gt;"",K330=""),B330,"")</f>
      </c>
    </row>
    <row r="331">
      <c r="A331" s="38">
        <f>IF(B331="","",IF(K331&lt;&gt;"","Returned",IF(H331="","Open-ended",IF(INT(H331)&lt;TODAY(),"Overdue",IF(INT(H331)=TODAY(),"Due today","Out")))))</f>
      </c>
      <c r="B331" s="31"/>
      <c r="C331" s="37">
        <f>IF(B331="","",IF(ISNA(MATCH(B331,Equipment!$A$2:$A$501,0)),"Not in Equipment",IFERROR(INDEX(Equipment!$B$2:$B$501,MATCH(B331,Equipment!$A$2:$A$501,0))&amp;"","")))</f>
      </c>
      <c r="D331" s="37">
        <f>IF(B331="","",IFERROR(INDEX(Equipment!$C$2:$C$501,MATCH(B331,Equipment!$A$2:$A$501,0))&amp;"",""))</f>
      </c>
      <c r="E331" s="35"/>
      <c r="F331" s="30"/>
      <c r="G331" s="33"/>
      <c r="H331" s="32"/>
      <c r="I331" s="30"/>
      <c r="J331" s="35"/>
      <c r="K331" s="33"/>
      <c r="L331" s="39">
        <f>IF(OR(B331="",G331=""),"",INT(IF(K331="",NOW(),K331)-G331))</f>
      </c>
      <c r="M331" s="38">
        <f>IF(OR(E331="",J331=""),"",IFERROR(IF(MATCH(J331,{"new","good","worn","damaged"},0)&gt;MATCH(E331,{"new","good","worn","damaged"},0),"Worse","OK"),""))</f>
      </c>
      <c r="N331" s="36"/>
      <c r="O331" s="37">
        <f>IF(A331="Overdue",INT(H331)+ROW()/100000,"")</f>
      </c>
      <c r="P331" s="37">
        <f>IF(AND(B331&lt;&gt;"",K331=""),B331,"")</f>
      </c>
    </row>
    <row r="332">
      <c r="A332" s="38">
        <f>IF(B332="","",IF(K332&lt;&gt;"","Returned",IF(H332="","Open-ended",IF(INT(H332)&lt;TODAY(),"Overdue",IF(INT(H332)=TODAY(),"Due today","Out")))))</f>
      </c>
      <c r="B332" s="31"/>
      <c r="C332" s="37">
        <f>IF(B332="","",IF(ISNA(MATCH(B332,Equipment!$A$2:$A$501,0)),"Not in Equipment",IFERROR(INDEX(Equipment!$B$2:$B$501,MATCH(B332,Equipment!$A$2:$A$501,0))&amp;"","")))</f>
      </c>
      <c r="D332" s="37">
        <f>IF(B332="","",IFERROR(INDEX(Equipment!$C$2:$C$501,MATCH(B332,Equipment!$A$2:$A$501,0))&amp;"",""))</f>
      </c>
      <c r="E332" s="35"/>
      <c r="F332" s="30"/>
      <c r="G332" s="33"/>
      <c r="H332" s="32"/>
      <c r="I332" s="30"/>
      <c r="J332" s="35"/>
      <c r="K332" s="33"/>
      <c r="L332" s="39">
        <f>IF(OR(B332="",G332=""),"",INT(IF(K332="",NOW(),K332)-G332))</f>
      </c>
      <c r="M332" s="38">
        <f>IF(OR(E332="",J332=""),"",IFERROR(IF(MATCH(J332,{"new","good","worn","damaged"},0)&gt;MATCH(E332,{"new","good","worn","damaged"},0),"Worse","OK"),""))</f>
      </c>
      <c r="N332" s="36"/>
      <c r="O332" s="37">
        <f>IF(A332="Overdue",INT(H332)+ROW()/100000,"")</f>
      </c>
      <c r="P332" s="37">
        <f>IF(AND(B332&lt;&gt;"",K332=""),B332,"")</f>
      </c>
    </row>
    <row r="333">
      <c r="A333" s="38">
        <f>IF(B333="","",IF(K333&lt;&gt;"","Returned",IF(H333="","Open-ended",IF(INT(H333)&lt;TODAY(),"Overdue",IF(INT(H333)=TODAY(),"Due today","Out")))))</f>
      </c>
      <c r="B333" s="31"/>
      <c r="C333" s="37">
        <f>IF(B333="","",IF(ISNA(MATCH(B333,Equipment!$A$2:$A$501,0)),"Not in Equipment",IFERROR(INDEX(Equipment!$B$2:$B$501,MATCH(B333,Equipment!$A$2:$A$501,0))&amp;"","")))</f>
      </c>
      <c r="D333" s="37">
        <f>IF(B333="","",IFERROR(INDEX(Equipment!$C$2:$C$501,MATCH(B333,Equipment!$A$2:$A$501,0))&amp;"",""))</f>
      </c>
      <c r="E333" s="35"/>
      <c r="F333" s="30"/>
      <c r="G333" s="33"/>
      <c r="H333" s="32"/>
      <c r="I333" s="30"/>
      <c r="J333" s="35"/>
      <c r="K333" s="33"/>
      <c r="L333" s="39">
        <f>IF(OR(B333="",G333=""),"",INT(IF(K333="",NOW(),K333)-G333))</f>
      </c>
      <c r="M333" s="38">
        <f>IF(OR(E333="",J333=""),"",IFERROR(IF(MATCH(J333,{"new","good","worn","damaged"},0)&gt;MATCH(E333,{"new","good","worn","damaged"},0),"Worse","OK"),""))</f>
      </c>
      <c r="N333" s="36"/>
      <c r="O333" s="37">
        <f>IF(A333="Overdue",INT(H333)+ROW()/100000,"")</f>
      </c>
      <c r="P333" s="37">
        <f>IF(AND(B333&lt;&gt;"",K333=""),B333,"")</f>
      </c>
    </row>
    <row r="334">
      <c r="A334" s="38">
        <f>IF(B334="","",IF(K334&lt;&gt;"","Returned",IF(H334="","Open-ended",IF(INT(H334)&lt;TODAY(),"Overdue",IF(INT(H334)=TODAY(),"Due today","Out")))))</f>
      </c>
      <c r="B334" s="31"/>
      <c r="C334" s="37">
        <f>IF(B334="","",IF(ISNA(MATCH(B334,Equipment!$A$2:$A$501,0)),"Not in Equipment",IFERROR(INDEX(Equipment!$B$2:$B$501,MATCH(B334,Equipment!$A$2:$A$501,0))&amp;"","")))</f>
      </c>
      <c r="D334" s="37">
        <f>IF(B334="","",IFERROR(INDEX(Equipment!$C$2:$C$501,MATCH(B334,Equipment!$A$2:$A$501,0))&amp;"",""))</f>
      </c>
      <c r="E334" s="35"/>
      <c r="F334" s="30"/>
      <c r="G334" s="33"/>
      <c r="H334" s="32"/>
      <c r="I334" s="30"/>
      <c r="J334" s="35"/>
      <c r="K334" s="33"/>
      <c r="L334" s="39">
        <f>IF(OR(B334="",G334=""),"",INT(IF(K334="",NOW(),K334)-G334))</f>
      </c>
      <c r="M334" s="38">
        <f>IF(OR(E334="",J334=""),"",IFERROR(IF(MATCH(J334,{"new","good","worn","damaged"},0)&gt;MATCH(E334,{"new","good","worn","damaged"},0),"Worse","OK"),""))</f>
      </c>
      <c r="N334" s="36"/>
      <c r="O334" s="37">
        <f>IF(A334="Overdue",INT(H334)+ROW()/100000,"")</f>
      </c>
      <c r="P334" s="37">
        <f>IF(AND(B334&lt;&gt;"",K334=""),B334,"")</f>
      </c>
    </row>
    <row r="335">
      <c r="A335" s="38">
        <f>IF(B335="","",IF(K335&lt;&gt;"","Returned",IF(H335="","Open-ended",IF(INT(H335)&lt;TODAY(),"Overdue",IF(INT(H335)=TODAY(),"Due today","Out")))))</f>
      </c>
      <c r="B335" s="31"/>
      <c r="C335" s="37">
        <f>IF(B335="","",IF(ISNA(MATCH(B335,Equipment!$A$2:$A$501,0)),"Not in Equipment",IFERROR(INDEX(Equipment!$B$2:$B$501,MATCH(B335,Equipment!$A$2:$A$501,0))&amp;"","")))</f>
      </c>
      <c r="D335" s="37">
        <f>IF(B335="","",IFERROR(INDEX(Equipment!$C$2:$C$501,MATCH(B335,Equipment!$A$2:$A$501,0))&amp;"",""))</f>
      </c>
      <c r="E335" s="35"/>
      <c r="F335" s="30"/>
      <c r="G335" s="33"/>
      <c r="H335" s="32"/>
      <c r="I335" s="30"/>
      <c r="J335" s="35"/>
      <c r="K335" s="33"/>
      <c r="L335" s="39">
        <f>IF(OR(B335="",G335=""),"",INT(IF(K335="",NOW(),K335)-G335))</f>
      </c>
      <c r="M335" s="38">
        <f>IF(OR(E335="",J335=""),"",IFERROR(IF(MATCH(J335,{"new","good","worn","damaged"},0)&gt;MATCH(E335,{"new","good","worn","damaged"},0),"Worse","OK"),""))</f>
      </c>
      <c r="N335" s="36"/>
      <c r="O335" s="37">
        <f>IF(A335="Overdue",INT(H335)+ROW()/100000,"")</f>
      </c>
      <c r="P335" s="37">
        <f>IF(AND(B335&lt;&gt;"",K335=""),B335,"")</f>
      </c>
    </row>
    <row r="336">
      <c r="A336" s="38">
        <f>IF(B336="","",IF(K336&lt;&gt;"","Returned",IF(H336="","Open-ended",IF(INT(H336)&lt;TODAY(),"Overdue",IF(INT(H336)=TODAY(),"Due today","Out")))))</f>
      </c>
      <c r="B336" s="31"/>
      <c r="C336" s="37">
        <f>IF(B336="","",IF(ISNA(MATCH(B336,Equipment!$A$2:$A$501,0)),"Not in Equipment",IFERROR(INDEX(Equipment!$B$2:$B$501,MATCH(B336,Equipment!$A$2:$A$501,0))&amp;"","")))</f>
      </c>
      <c r="D336" s="37">
        <f>IF(B336="","",IFERROR(INDEX(Equipment!$C$2:$C$501,MATCH(B336,Equipment!$A$2:$A$501,0))&amp;"",""))</f>
      </c>
      <c r="E336" s="35"/>
      <c r="F336" s="30"/>
      <c r="G336" s="33"/>
      <c r="H336" s="32"/>
      <c r="I336" s="30"/>
      <c r="J336" s="35"/>
      <c r="K336" s="33"/>
      <c r="L336" s="39">
        <f>IF(OR(B336="",G336=""),"",INT(IF(K336="",NOW(),K336)-G336))</f>
      </c>
      <c r="M336" s="38">
        <f>IF(OR(E336="",J336=""),"",IFERROR(IF(MATCH(J336,{"new","good","worn","damaged"},0)&gt;MATCH(E336,{"new","good","worn","damaged"},0),"Worse","OK"),""))</f>
      </c>
      <c r="N336" s="36"/>
      <c r="O336" s="37">
        <f>IF(A336="Overdue",INT(H336)+ROW()/100000,"")</f>
      </c>
      <c r="P336" s="37">
        <f>IF(AND(B336&lt;&gt;"",K336=""),B336,"")</f>
      </c>
    </row>
    <row r="337">
      <c r="A337" s="38">
        <f>IF(B337="","",IF(K337&lt;&gt;"","Returned",IF(H337="","Open-ended",IF(INT(H337)&lt;TODAY(),"Overdue",IF(INT(H337)=TODAY(),"Due today","Out")))))</f>
      </c>
      <c r="B337" s="31"/>
      <c r="C337" s="37">
        <f>IF(B337="","",IF(ISNA(MATCH(B337,Equipment!$A$2:$A$501,0)),"Not in Equipment",IFERROR(INDEX(Equipment!$B$2:$B$501,MATCH(B337,Equipment!$A$2:$A$501,0))&amp;"","")))</f>
      </c>
      <c r="D337" s="37">
        <f>IF(B337="","",IFERROR(INDEX(Equipment!$C$2:$C$501,MATCH(B337,Equipment!$A$2:$A$501,0))&amp;"",""))</f>
      </c>
      <c r="E337" s="35"/>
      <c r="F337" s="30"/>
      <c r="G337" s="33"/>
      <c r="H337" s="32"/>
      <c r="I337" s="30"/>
      <c r="J337" s="35"/>
      <c r="K337" s="33"/>
      <c r="L337" s="39">
        <f>IF(OR(B337="",G337=""),"",INT(IF(K337="",NOW(),K337)-G337))</f>
      </c>
      <c r="M337" s="38">
        <f>IF(OR(E337="",J337=""),"",IFERROR(IF(MATCH(J337,{"new","good","worn","damaged"},0)&gt;MATCH(E337,{"new","good","worn","damaged"},0),"Worse","OK"),""))</f>
      </c>
      <c r="N337" s="36"/>
      <c r="O337" s="37">
        <f>IF(A337="Overdue",INT(H337)+ROW()/100000,"")</f>
      </c>
      <c r="P337" s="37">
        <f>IF(AND(B337&lt;&gt;"",K337=""),B337,"")</f>
      </c>
    </row>
    <row r="338">
      <c r="A338" s="38">
        <f>IF(B338="","",IF(K338&lt;&gt;"","Returned",IF(H338="","Open-ended",IF(INT(H338)&lt;TODAY(),"Overdue",IF(INT(H338)=TODAY(),"Due today","Out")))))</f>
      </c>
      <c r="B338" s="31"/>
      <c r="C338" s="37">
        <f>IF(B338="","",IF(ISNA(MATCH(B338,Equipment!$A$2:$A$501,0)),"Not in Equipment",IFERROR(INDEX(Equipment!$B$2:$B$501,MATCH(B338,Equipment!$A$2:$A$501,0))&amp;"","")))</f>
      </c>
      <c r="D338" s="37">
        <f>IF(B338="","",IFERROR(INDEX(Equipment!$C$2:$C$501,MATCH(B338,Equipment!$A$2:$A$501,0))&amp;"",""))</f>
      </c>
      <c r="E338" s="35"/>
      <c r="F338" s="30"/>
      <c r="G338" s="33"/>
      <c r="H338" s="32"/>
      <c r="I338" s="30"/>
      <c r="J338" s="35"/>
      <c r="K338" s="33"/>
      <c r="L338" s="39">
        <f>IF(OR(B338="",G338=""),"",INT(IF(K338="",NOW(),K338)-G338))</f>
      </c>
      <c r="M338" s="38">
        <f>IF(OR(E338="",J338=""),"",IFERROR(IF(MATCH(J338,{"new","good","worn","damaged"},0)&gt;MATCH(E338,{"new","good","worn","damaged"},0),"Worse","OK"),""))</f>
      </c>
      <c r="N338" s="36"/>
      <c r="O338" s="37">
        <f>IF(A338="Overdue",INT(H338)+ROW()/100000,"")</f>
      </c>
      <c r="P338" s="37">
        <f>IF(AND(B338&lt;&gt;"",K338=""),B338,"")</f>
      </c>
    </row>
    <row r="339">
      <c r="A339" s="38">
        <f>IF(B339="","",IF(K339&lt;&gt;"","Returned",IF(H339="","Open-ended",IF(INT(H339)&lt;TODAY(),"Overdue",IF(INT(H339)=TODAY(),"Due today","Out")))))</f>
      </c>
      <c r="B339" s="31"/>
      <c r="C339" s="37">
        <f>IF(B339="","",IF(ISNA(MATCH(B339,Equipment!$A$2:$A$501,0)),"Not in Equipment",IFERROR(INDEX(Equipment!$B$2:$B$501,MATCH(B339,Equipment!$A$2:$A$501,0))&amp;"","")))</f>
      </c>
      <c r="D339" s="37">
        <f>IF(B339="","",IFERROR(INDEX(Equipment!$C$2:$C$501,MATCH(B339,Equipment!$A$2:$A$501,0))&amp;"",""))</f>
      </c>
      <c r="E339" s="35"/>
      <c r="F339" s="30"/>
      <c r="G339" s="33"/>
      <c r="H339" s="32"/>
      <c r="I339" s="30"/>
      <c r="J339" s="35"/>
      <c r="K339" s="33"/>
      <c r="L339" s="39">
        <f>IF(OR(B339="",G339=""),"",INT(IF(K339="",NOW(),K339)-G339))</f>
      </c>
      <c r="M339" s="38">
        <f>IF(OR(E339="",J339=""),"",IFERROR(IF(MATCH(J339,{"new","good","worn","damaged"},0)&gt;MATCH(E339,{"new","good","worn","damaged"},0),"Worse","OK"),""))</f>
      </c>
      <c r="N339" s="36"/>
      <c r="O339" s="37">
        <f>IF(A339="Overdue",INT(H339)+ROW()/100000,"")</f>
      </c>
      <c r="P339" s="37">
        <f>IF(AND(B339&lt;&gt;"",K339=""),B339,"")</f>
      </c>
    </row>
    <row r="340">
      <c r="A340" s="38">
        <f>IF(B340="","",IF(K340&lt;&gt;"","Returned",IF(H340="","Open-ended",IF(INT(H340)&lt;TODAY(),"Overdue",IF(INT(H340)=TODAY(),"Due today","Out")))))</f>
      </c>
      <c r="B340" s="31"/>
      <c r="C340" s="37">
        <f>IF(B340="","",IF(ISNA(MATCH(B340,Equipment!$A$2:$A$501,0)),"Not in Equipment",IFERROR(INDEX(Equipment!$B$2:$B$501,MATCH(B340,Equipment!$A$2:$A$501,0))&amp;"","")))</f>
      </c>
      <c r="D340" s="37">
        <f>IF(B340="","",IFERROR(INDEX(Equipment!$C$2:$C$501,MATCH(B340,Equipment!$A$2:$A$501,0))&amp;"",""))</f>
      </c>
      <c r="E340" s="35"/>
      <c r="F340" s="30"/>
      <c r="G340" s="33"/>
      <c r="H340" s="32"/>
      <c r="I340" s="30"/>
      <c r="J340" s="35"/>
      <c r="K340" s="33"/>
      <c r="L340" s="39">
        <f>IF(OR(B340="",G340=""),"",INT(IF(K340="",NOW(),K340)-G340))</f>
      </c>
      <c r="M340" s="38">
        <f>IF(OR(E340="",J340=""),"",IFERROR(IF(MATCH(J340,{"new","good","worn","damaged"},0)&gt;MATCH(E340,{"new","good","worn","damaged"},0),"Worse","OK"),""))</f>
      </c>
      <c r="N340" s="36"/>
      <c r="O340" s="37">
        <f>IF(A340="Overdue",INT(H340)+ROW()/100000,"")</f>
      </c>
      <c r="P340" s="37">
        <f>IF(AND(B340&lt;&gt;"",K340=""),B340,"")</f>
      </c>
    </row>
    <row r="341">
      <c r="A341" s="38">
        <f>IF(B341="","",IF(K341&lt;&gt;"","Returned",IF(H341="","Open-ended",IF(INT(H341)&lt;TODAY(),"Overdue",IF(INT(H341)=TODAY(),"Due today","Out")))))</f>
      </c>
      <c r="B341" s="31"/>
      <c r="C341" s="37">
        <f>IF(B341="","",IF(ISNA(MATCH(B341,Equipment!$A$2:$A$501,0)),"Not in Equipment",IFERROR(INDEX(Equipment!$B$2:$B$501,MATCH(B341,Equipment!$A$2:$A$501,0))&amp;"","")))</f>
      </c>
      <c r="D341" s="37">
        <f>IF(B341="","",IFERROR(INDEX(Equipment!$C$2:$C$501,MATCH(B341,Equipment!$A$2:$A$501,0))&amp;"",""))</f>
      </c>
      <c r="E341" s="35"/>
      <c r="F341" s="30"/>
      <c r="G341" s="33"/>
      <c r="H341" s="32"/>
      <c r="I341" s="30"/>
      <c r="J341" s="35"/>
      <c r="K341" s="33"/>
      <c r="L341" s="39">
        <f>IF(OR(B341="",G341=""),"",INT(IF(K341="",NOW(),K341)-G341))</f>
      </c>
      <c r="M341" s="38">
        <f>IF(OR(E341="",J341=""),"",IFERROR(IF(MATCH(J341,{"new","good","worn","damaged"},0)&gt;MATCH(E341,{"new","good","worn","damaged"},0),"Worse","OK"),""))</f>
      </c>
      <c r="N341" s="36"/>
      <c r="O341" s="37">
        <f>IF(A341="Overdue",INT(H341)+ROW()/100000,"")</f>
      </c>
      <c r="P341" s="37">
        <f>IF(AND(B341&lt;&gt;"",K341=""),B341,"")</f>
      </c>
    </row>
    <row r="342">
      <c r="A342" s="38">
        <f>IF(B342="","",IF(K342&lt;&gt;"","Returned",IF(H342="","Open-ended",IF(INT(H342)&lt;TODAY(),"Overdue",IF(INT(H342)=TODAY(),"Due today","Out")))))</f>
      </c>
      <c r="B342" s="31"/>
      <c r="C342" s="37">
        <f>IF(B342="","",IF(ISNA(MATCH(B342,Equipment!$A$2:$A$501,0)),"Not in Equipment",IFERROR(INDEX(Equipment!$B$2:$B$501,MATCH(B342,Equipment!$A$2:$A$501,0))&amp;"","")))</f>
      </c>
      <c r="D342" s="37">
        <f>IF(B342="","",IFERROR(INDEX(Equipment!$C$2:$C$501,MATCH(B342,Equipment!$A$2:$A$501,0))&amp;"",""))</f>
      </c>
      <c r="E342" s="35"/>
      <c r="F342" s="30"/>
      <c r="G342" s="33"/>
      <c r="H342" s="32"/>
      <c r="I342" s="30"/>
      <c r="J342" s="35"/>
      <c r="K342" s="33"/>
      <c r="L342" s="39">
        <f>IF(OR(B342="",G342=""),"",INT(IF(K342="",NOW(),K342)-G342))</f>
      </c>
      <c r="M342" s="38">
        <f>IF(OR(E342="",J342=""),"",IFERROR(IF(MATCH(J342,{"new","good","worn","damaged"},0)&gt;MATCH(E342,{"new","good","worn","damaged"},0),"Worse","OK"),""))</f>
      </c>
      <c r="N342" s="36"/>
      <c r="O342" s="37">
        <f>IF(A342="Overdue",INT(H342)+ROW()/100000,"")</f>
      </c>
      <c r="P342" s="37">
        <f>IF(AND(B342&lt;&gt;"",K342=""),B342,"")</f>
      </c>
    </row>
    <row r="343">
      <c r="A343" s="38">
        <f>IF(B343="","",IF(K343&lt;&gt;"","Returned",IF(H343="","Open-ended",IF(INT(H343)&lt;TODAY(),"Overdue",IF(INT(H343)=TODAY(),"Due today","Out")))))</f>
      </c>
      <c r="B343" s="31"/>
      <c r="C343" s="37">
        <f>IF(B343="","",IF(ISNA(MATCH(B343,Equipment!$A$2:$A$501,0)),"Not in Equipment",IFERROR(INDEX(Equipment!$B$2:$B$501,MATCH(B343,Equipment!$A$2:$A$501,0))&amp;"","")))</f>
      </c>
      <c r="D343" s="37">
        <f>IF(B343="","",IFERROR(INDEX(Equipment!$C$2:$C$501,MATCH(B343,Equipment!$A$2:$A$501,0))&amp;"",""))</f>
      </c>
      <c r="E343" s="35"/>
      <c r="F343" s="30"/>
      <c r="G343" s="33"/>
      <c r="H343" s="32"/>
      <c r="I343" s="30"/>
      <c r="J343" s="35"/>
      <c r="K343" s="33"/>
      <c r="L343" s="39">
        <f>IF(OR(B343="",G343=""),"",INT(IF(K343="",NOW(),K343)-G343))</f>
      </c>
      <c r="M343" s="38">
        <f>IF(OR(E343="",J343=""),"",IFERROR(IF(MATCH(J343,{"new","good","worn","damaged"},0)&gt;MATCH(E343,{"new","good","worn","damaged"},0),"Worse","OK"),""))</f>
      </c>
      <c r="N343" s="36"/>
      <c r="O343" s="37">
        <f>IF(A343="Overdue",INT(H343)+ROW()/100000,"")</f>
      </c>
      <c r="P343" s="37">
        <f>IF(AND(B343&lt;&gt;"",K343=""),B343,"")</f>
      </c>
    </row>
    <row r="344">
      <c r="A344" s="38">
        <f>IF(B344="","",IF(K344&lt;&gt;"","Returned",IF(H344="","Open-ended",IF(INT(H344)&lt;TODAY(),"Overdue",IF(INT(H344)=TODAY(),"Due today","Out")))))</f>
      </c>
      <c r="B344" s="31"/>
      <c r="C344" s="37">
        <f>IF(B344="","",IF(ISNA(MATCH(B344,Equipment!$A$2:$A$501,0)),"Not in Equipment",IFERROR(INDEX(Equipment!$B$2:$B$501,MATCH(B344,Equipment!$A$2:$A$501,0))&amp;"","")))</f>
      </c>
      <c r="D344" s="37">
        <f>IF(B344="","",IFERROR(INDEX(Equipment!$C$2:$C$501,MATCH(B344,Equipment!$A$2:$A$501,0))&amp;"",""))</f>
      </c>
      <c r="E344" s="35"/>
      <c r="F344" s="30"/>
      <c r="G344" s="33"/>
      <c r="H344" s="32"/>
      <c r="I344" s="30"/>
      <c r="J344" s="35"/>
      <c r="K344" s="33"/>
      <c r="L344" s="39">
        <f>IF(OR(B344="",G344=""),"",INT(IF(K344="",NOW(),K344)-G344))</f>
      </c>
      <c r="M344" s="38">
        <f>IF(OR(E344="",J344=""),"",IFERROR(IF(MATCH(J344,{"new","good","worn","damaged"},0)&gt;MATCH(E344,{"new","good","worn","damaged"},0),"Worse","OK"),""))</f>
      </c>
      <c r="N344" s="36"/>
      <c r="O344" s="37">
        <f>IF(A344="Overdue",INT(H344)+ROW()/100000,"")</f>
      </c>
      <c r="P344" s="37">
        <f>IF(AND(B344&lt;&gt;"",K344=""),B344,"")</f>
      </c>
    </row>
    <row r="345">
      <c r="A345" s="38">
        <f>IF(B345="","",IF(K345&lt;&gt;"","Returned",IF(H345="","Open-ended",IF(INT(H345)&lt;TODAY(),"Overdue",IF(INT(H345)=TODAY(),"Due today","Out")))))</f>
      </c>
      <c r="B345" s="31"/>
      <c r="C345" s="37">
        <f>IF(B345="","",IF(ISNA(MATCH(B345,Equipment!$A$2:$A$501,0)),"Not in Equipment",IFERROR(INDEX(Equipment!$B$2:$B$501,MATCH(B345,Equipment!$A$2:$A$501,0))&amp;"","")))</f>
      </c>
      <c r="D345" s="37">
        <f>IF(B345="","",IFERROR(INDEX(Equipment!$C$2:$C$501,MATCH(B345,Equipment!$A$2:$A$501,0))&amp;"",""))</f>
      </c>
      <c r="E345" s="35"/>
      <c r="F345" s="30"/>
      <c r="G345" s="33"/>
      <c r="H345" s="32"/>
      <c r="I345" s="30"/>
      <c r="J345" s="35"/>
      <c r="K345" s="33"/>
      <c r="L345" s="39">
        <f>IF(OR(B345="",G345=""),"",INT(IF(K345="",NOW(),K345)-G345))</f>
      </c>
      <c r="M345" s="38">
        <f>IF(OR(E345="",J345=""),"",IFERROR(IF(MATCH(J345,{"new","good","worn","damaged"},0)&gt;MATCH(E345,{"new","good","worn","damaged"},0),"Worse","OK"),""))</f>
      </c>
      <c r="N345" s="36"/>
      <c r="O345" s="37">
        <f>IF(A345="Overdue",INT(H345)+ROW()/100000,"")</f>
      </c>
      <c r="P345" s="37">
        <f>IF(AND(B345&lt;&gt;"",K345=""),B345,"")</f>
      </c>
    </row>
    <row r="346">
      <c r="A346" s="38">
        <f>IF(B346="","",IF(K346&lt;&gt;"","Returned",IF(H346="","Open-ended",IF(INT(H346)&lt;TODAY(),"Overdue",IF(INT(H346)=TODAY(),"Due today","Out")))))</f>
      </c>
      <c r="B346" s="31"/>
      <c r="C346" s="37">
        <f>IF(B346="","",IF(ISNA(MATCH(B346,Equipment!$A$2:$A$501,0)),"Not in Equipment",IFERROR(INDEX(Equipment!$B$2:$B$501,MATCH(B346,Equipment!$A$2:$A$501,0))&amp;"","")))</f>
      </c>
      <c r="D346" s="37">
        <f>IF(B346="","",IFERROR(INDEX(Equipment!$C$2:$C$501,MATCH(B346,Equipment!$A$2:$A$501,0))&amp;"",""))</f>
      </c>
      <c r="E346" s="35"/>
      <c r="F346" s="30"/>
      <c r="G346" s="33"/>
      <c r="H346" s="32"/>
      <c r="I346" s="30"/>
      <c r="J346" s="35"/>
      <c r="K346" s="33"/>
      <c r="L346" s="39">
        <f>IF(OR(B346="",G346=""),"",INT(IF(K346="",NOW(),K346)-G346))</f>
      </c>
      <c r="M346" s="38">
        <f>IF(OR(E346="",J346=""),"",IFERROR(IF(MATCH(J346,{"new","good","worn","damaged"},0)&gt;MATCH(E346,{"new","good","worn","damaged"},0),"Worse","OK"),""))</f>
      </c>
      <c r="N346" s="36"/>
      <c r="O346" s="37">
        <f>IF(A346="Overdue",INT(H346)+ROW()/100000,"")</f>
      </c>
      <c r="P346" s="37">
        <f>IF(AND(B346&lt;&gt;"",K346=""),B346,"")</f>
      </c>
    </row>
    <row r="347">
      <c r="A347" s="38">
        <f>IF(B347="","",IF(K347&lt;&gt;"","Returned",IF(H347="","Open-ended",IF(INT(H347)&lt;TODAY(),"Overdue",IF(INT(H347)=TODAY(),"Due today","Out")))))</f>
      </c>
      <c r="B347" s="31"/>
      <c r="C347" s="37">
        <f>IF(B347="","",IF(ISNA(MATCH(B347,Equipment!$A$2:$A$501,0)),"Not in Equipment",IFERROR(INDEX(Equipment!$B$2:$B$501,MATCH(B347,Equipment!$A$2:$A$501,0))&amp;"","")))</f>
      </c>
      <c r="D347" s="37">
        <f>IF(B347="","",IFERROR(INDEX(Equipment!$C$2:$C$501,MATCH(B347,Equipment!$A$2:$A$501,0))&amp;"",""))</f>
      </c>
      <c r="E347" s="35"/>
      <c r="F347" s="30"/>
      <c r="G347" s="33"/>
      <c r="H347" s="32"/>
      <c r="I347" s="30"/>
      <c r="J347" s="35"/>
      <c r="K347" s="33"/>
      <c r="L347" s="39">
        <f>IF(OR(B347="",G347=""),"",INT(IF(K347="",NOW(),K347)-G347))</f>
      </c>
      <c r="M347" s="38">
        <f>IF(OR(E347="",J347=""),"",IFERROR(IF(MATCH(J347,{"new","good","worn","damaged"},0)&gt;MATCH(E347,{"new","good","worn","damaged"},0),"Worse","OK"),""))</f>
      </c>
      <c r="N347" s="36"/>
      <c r="O347" s="37">
        <f>IF(A347="Overdue",INT(H347)+ROW()/100000,"")</f>
      </c>
      <c r="P347" s="37">
        <f>IF(AND(B347&lt;&gt;"",K347=""),B347,"")</f>
      </c>
    </row>
    <row r="348">
      <c r="A348" s="38">
        <f>IF(B348="","",IF(K348&lt;&gt;"","Returned",IF(H348="","Open-ended",IF(INT(H348)&lt;TODAY(),"Overdue",IF(INT(H348)=TODAY(),"Due today","Out")))))</f>
      </c>
      <c r="B348" s="31"/>
      <c r="C348" s="37">
        <f>IF(B348="","",IF(ISNA(MATCH(B348,Equipment!$A$2:$A$501,0)),"Not in Equipment",IFERROR(INDEX(Equipment!$B$2:$B$501,MATCH(B348,Equipment!$A$2:$A$501,0))&amp;"","")))</f>
      </c>
      <c r="D348" s="37">
        <f>IF(B348="","",IFERROR(INDEX(Equipment!$C$2:$C$501,MATCH(B348,Equipment!$A$2:$A$501,0))&amp;"",""))</f>
      </c>
      <c r="E348" s="35"/>
      <c r="F348" s="30"/>
      <c r="G348" s="33"/>
      <c r="H348" s="32"/>
      <c r="I348" s="30"/>
      <c r="J348" s="35"/>
      <c r="K348" s="33"/>
      <c r="L348" s="39">
        <f>IF(OR(B348="",G348=""),"",INT(IF(K348="",NOW(),K348)-G348))</f>
      </c>
      <c r="M348" s="38">
        <f>IF(OR(E348="",J348=""),"",IFERROR(IF(MATCH(J348,{"new","good","worn","damaged"},0)&gt;MATCH(E348,{"new","good","worn","damaged"},0),"Worse","OK"),""))</f>
      </c>
      <c r="N348" s="36"/>
      <c r="O348" s="37">
        <f>IF(A348="Overdue",INT(H348)+ROW()/100000,"")</f>
      </c>
      <c r="P348" s="37">
        <f>IF(AND(B348&lt;&gt;"",K348=""),B348,"")</f>
      </c>
    </row>
    <row r="349">
      <c r="A349" s="38">
        <f>IF(B349="","",IF(K349&lt;&gt;"","Returned",IF(H349="","Open-ended",IF(INT(H349)&lt;TODAY(),"Overdue",IF(INT(H349)=TODAY(),"Due today","Out")))))</f>
      </c>
      <c r="B349" s="31"/>
      <c r="C349" s="37">
        <f>IF(B349="","",IF(ISNA(MATCH(B349,Equipment!$A$2:$A$501,0)),"Not in Equipment",IFERROR(INDEX(Equipment!$B$2:$B$501,MATCH(B349,Equipment!$A$2:$A$501,0))&amp;"","")))</f>
      </c>
      <c r="D349" s="37">
        <f>IF(B349="","",IFERROR(INDEX(Equipment!$C$2:$C$501,MATCH(B349,Equipment!$A$2:$A$501,0))&amp;"",""))</f>
      </c>
      <c r="E349" s="35"/>
      <c r="F349" s="30"/>
      <c r="G349" s="33"/>
      <c r="H349" s="32"/>
      <c r="I349" s="30"/>
      <c r="J349" s="35"/>
      <c r="K349" s="33"/>
      <c r="L349" s="39">
        <f>IF(OR(B349="",G349=""),"",INT(IF(K349="",NOW(),K349)-G349))</f>
      </c>
      <c r="M349" s="38">
        <f>IF(OR(E349="",J349=""),"",IFERROR(IF(MATCH(J349,{"new","good","worn","damaged"},0)&gt;MATCH(E349,{"new","good","worn","damaged"},0),"Worse","OK"),""))</f>
      </c>
      <c r="N349" s="36"/>
      <c r="O349" s="37">
        <f>IF(A349="Overdue",INT(H349)+ROW()/100000,"")</f>
      </c>
      <c r="P349" s="37">
        <f>IF(AND(B349&lt;&gt;"",K349=""),B349,"")</f>
      </c>
    </row>
    <row r="350">
      <c r="A350" s="38">
        <f>IF(B350="","",IF(K350&lt;&gt;"","Returned",IF(H350="","Open-ended",IF(INT(H350)&lt;TODAY(),"Overdue",IF(INT(H350)=TODAY(),"Due today","Out")))))</f>
      </c>
      <c r="B350" s="31"/>
      <c r="C350" s="37">
        <f>IF(B350="","",IF(ISNA(MATCH(B350,Equipment!$A$2:$A$501,0)),"Not in Equipment",IFERROR(INDEX(Equipment!$B$2:$B$501,MATCH(B350,Equipment!$A$2:$A$501,0))&amp;"","")))</f>
      </c>
      <c r="D350" s="37">
        <f>IF(B350="","",IFERROR(INDEX(Equipment!$C$2:$C$501,MATCH(B350,Equipment!$A$2:$A$501,0))&amp;"",""))</f>
      </c>
      <c r="E350" s="35"/>
      <c r="F350" s="30"/>
      <c r="G350" s="33"/>
      <c r="H350" s="32"/>
      <c r="I350" s="30"/>
      <c r="J350" s="35"/>
      <c r="K350" s="33"/>
      <c r="L350" s="39">
        <f>IF(OR(B350="",G350=""),"",INT(IF(K350="",NOW(),K350)-G350))</f>
      </c>
      <c r="M350" s="38">
        <f>IF(OR(E350="",J350=""),"",IFERROR(IF(MATCH(J350,{"new","good","worn","damaged"},0)&gt;MATCH(E350,{"new","good","worn","damaged"},0),"Worse","OK"),""))</f>
      </c>
      <c r="N350" s="36"/>
      <c r="O350" s="37">
        <f>IF(A350="Overdue",INT(H350)+ROW()/100000,"")</f>
      </c>
      <c r="P350" s="37">
        <f>IF(AND(B350&lt;&gt;"",K350=""),B350,"")</f>
      </c>
    </row>
    <row r="351">
      <c r="A351" s="38">
        <f>IF(B351="","",IF(K351&lt;&gt;"","Returned",IF(H351="","Open-ended",IF(INT(H351)&lt;TODAY(),"Overdue",IF(INT(H351)=TODAY(),"Due today","Out")))))</f>
      </c>
      <c r="B351" s="31"/>
      <c r="C351" s="37">
        <f>IF(B351="","",IF(ISNA(MATCH(B351,Equipment!$A$2:$A$501,0)),"Not in Equipment",IFERROR(INDEX(Equipment!$B$2:$B$501,MATCH(B351,Equipment!$A$2:$A$501,0))&amp;"","")))</f>
      </c>
      <c r="D351" s="37">
        <f>IF(B351="","",IFERROR(INDEX(Equipment!$C$2:$C$501,MATCH(B351,Equipment!$A$2:$A$501,0))&amp;"",""))</f>
      </c>
      <c r="E351" s="35"/>
      <c r="F351" s="30"/>
      <c r="G351" s="33"/>
      <c r="H351" s="32"/>
      <c r="I351" s="30"/>
      <c r="J351" s="35"/>
      <c r="K351" s="33"/>
      <c r="L351" s="39">
        <f>IF(OR(B351="",G351=""),"",INT(IF(K351="",NOW(),K351)-G351))</f>
      </c>
      <c r="M351" s="38">
        <f>IF(OR(E351="",J351=""),"",IFERROR(IF(MATCH(J351,{"new","good","worn","damaged"},0)&gt;MATCH(E351,{"new","good","worn","damaged"},0),"Worse","OK"),""))</f>
      </c>
      <c r="N351" s="36"/>
      <c r="O351" s="37">
        <f>IF(A351="Overdue",INT(H351)+ROW()/100000,"")</f>
      </c>
      <c r="P351" s="37">
        <f>IF(AND(B351&lt;&gt;"",K351=""),B351,"")</f>
      </c>
    </row>
    <row r="352">
      <c r="A352" s="38">
        <f>IF(B352="","",IF(K352&lt;&gt;"","Returned",IF(H352="","Open-ended",IF(INT(H352)&lt;TODAY(),"Overdue",IF(INT(H352)=TODAY(),"Due today","Out")))))</f>
      </c>
      <c r="B352" s="31"/>
      <c r="C352" s="37">
        <f>IF(B352="","",IF(ISNA(MATCH(B352,Equipment!$A$2:$A$501,0)),"Not in Equipment",IFERROR(INDEX(Equipment!$B$2:$B$501,MATCH(B352,Equipment!$A$2:$A$501,0))&amp;"","")))</f>
      </c>
      <c r="D352" s="37">
        <f>IF(B352="","",IFERROR(INDEX(Equipment!$C$2:$C$501,MATCH(B352,Equipment!$A$2:$A$501,0))&amp;"",""))</f>
      </c>
      <c r="E352" s="35"/>
      <c r="F352" s="30"/>
      <c r="G352" s="33"/>
      <c r="H352" s="32"/>
      <c r="I352" s="30"/>
      <c r="J352" s="35"/>
      <c r="K352" s="33"/>
      <c r="L352" s="39">
        <f>IF(OR(B352="",G352=""),"",INT(IF(K352="",NOW(),K352)-G352))</f>
      </c>
      <c r="M352" s="38">
        <f>IF(OR(E352="",J352=""),"",IFERROR(IF(MATCH(J352,{"new","good","worn","damaged"},0)&gt;MATCH(E352,{"new","good","worn","damaged"},0),"Worse","OK"),""))</f>
      </c>
      <c r="N352" s="36"/>
      <c r="O352" s="37">
        <f>IF(A352="Overdue",INT(H352)+ROW()/100000,"")</f>
      </c>
      <c r="P352" s="37">
        <f>IF(AND(B352&lt;&gt;"",K352=""),B352,"")</f>
      </c>
    </row>
    <row r="353">
      <c r="A353" s="38">
        <f>IF(B353="","",IF(K353&lt;&gt;"","Returned",IF(H353="","Open-ended",IF(INT(H353)&lt;TODAY(),"Overdue",IF(INT(H353)=TODAY(),"Due today","Out")))))</f>
      </c>
      <c r="B353" s="31"/>
      <c r="C353" s="37">
        <f>IF(B353="","",IF(ISNA(MATCH(B353,Equipment!$A$2:$A$501,0)),"Not in Equipment",IFERROR(INDEX(Equipment!$B$2:$B$501,MATCH(B353,Equipment!$A$2:$A$501,0))&amp;"","")))</f>
      </c>
      <c r="D353" s="37">
        <f>IF(B353="","",IFERROR(INDEX(Equipment!$C$2:$C$501,MATCH(B353,Equipment!$A$2:$A$501,0))&amp;"",""))</f>
      </c>
      <c r="E353" s="35"/>
      <c r="F353" s="30"/>
      <c r="G353" s="33"/>
      <c r="H353" s="32"/>
      <c r="I353" s="30"/>
      <c r="J353" s="35"/>
      <c r="K353" s="33"/>
      <c r="L353" s="39">
        <f>IF(OR(B353="",G353=""),"",INT(IF(K353="",NOW(),K353)-G353))</f>
      </c>
      <c r="M353" s="38">
        <f>IF(OR(E353="",J353=""),"",IFERROR(IF(MATCH(J353,{"new","good","worn","damaged"},0)&gt;MATCH(E353,{"new","good","worn","damaged"},0),"Worse","OK"),""))</f>
      </c>
      <c r="N353" s="36"/>
      <c r="O353" s="37">
        <f>IF(A353="Overdue",INT(H353)+ROW()/100000,"")</f>
      </c>
      <c r="P353" s="37">
        <f>IF(AND(B353&lt;&gt;"",K353=""),B353,"")</f>
      </c>
    </row>
    <row r="354">
      <c r="A354" s="38">
        <f>IF(B354="","",IF(K354&lt;&gt;"","Returned",IF(H354="","Open-ended",IF(INT(H354)&lt;TODAY(),"Overdue",IF(INT(H354)=TODAY(),"Due today","Out")))))</f>
      </c>
      <c r="B354" s="31"/>
      <c r="C354" s="37">
        <f>IF(B354="","",IF(ISNA(MATCH(B354,Equipment!$A$2:$A$501,0)),"Not in Equipment",IFERROR(INDEX(Equipment!$B$2:$B$501,MATCH(B354,Equipment!$A$2:$A$501,0))&amp;"","")))</f>
      </c>
      <c r="D354" s="37">
        <f>IF(B354="","",IFERROR(INDEX(Equipment!$C$2:$C$501,MATCH(B354,Equipment!$A$2:$A$501,0))&amp;"",""))</f>
      </c>
      <c r="E354" s="35"/>
      <c r="F354" s="30"/>
      <c r="G354" s="33"/>
      <c r="H354" s="32"/>
      <c r="I354" s="30"/>
      <c r="J354" s="35"/>
      <c r="K354" s="33"/>
      <c r="L354" s="39">
        <f>IF(OR(B354="",G354=""),"",INT(IF(K354="",NOW(),K354)-G354))</f>
      </c>
      <c r="M354" s="38">
        <f>IF(OR(E354="",J354=""),"",IFERROR(IF(MATCH(J354,{"new","good","worn","damaged"},0)&gt;MATCH(E354,{"new","good","worn","damaged"},0),"Worse","OK"),""))</f>
      </c>
      <c r="N354" s="36"/>
      <c r="O354" s="37">
        <f>IF(A354="Overdue",INT(H354)+ROW()/100000,"")</f>
      </c>
      <c r="P354" s="37">
        <f>IF(AND(B354&lt;&gt;"",K354=""),B354,"")</f>
      </c>
    </row>
    <row r="355">
      <c r="A355" s="38">
        <f>IF(B355="","",IF(K355&lt;&gt;"","Returned",IF(H355="","Open-ended",IF(INT(H355)&lt;TODAY(),"Overdue",IF(INT(H355)=TODAY(),"Due today","Out")))))</f>
      </c>
      <c r="B355" s="31"/>
      <c r="C355" s="37">
        <f>IF(B355="","",IF(ISNA(MATCH(B355,Equipment!$A$2:$A$501,0)),"Not in Equipment",IFERROR(INDEX(Equipment!$B$2:$B$501,MATCH(B355,Equipment!$A$2:$A$501,0))&amp;"","")))</f>
      </c>
      <c r="D355" s="37">
        <f>IF(B355="","",IFERROR(INDEX(Equipment!$C$2:$C$501,MATCH(B355,Equipment!$A$2:$A$501,0))&amp;"",""))</f>
      </c>
      <c r="E355" s="35"/>
      <c r="F355" s="30"/>
      <c r="G355" s="33"/>
      <c r="H355" s="32"/>
      <c r="I355" s="30"/>
      <c r="J355" s="35"/>
      <c r="K355" s="33"/>
      <c r="L355" s="39">
        <f>IF(OR(B355="",G355=""),"",INT(IF(K355="",NOW(),K355)-G355))</f>
      </c>
      <c r="M355" s="38">
        <f>IF(OR(E355="",J355=""),"",IFERROR(IF(MATCH(J355,{"new","good","worn","damaged"},0)&gt;MATCH(E355,{"new","good","worn","damaged"},0),"Worse","OK"),""))</f>
      </c>
      <c r="N355" s="36"/>
      <c r="O355" s="37">
        <f>IF(A355="Overdue",INT(H355)+ROW()/100000,"")</f>
      </c>
      <c r="P355" s="37">
        <f>IF(AND(B355&lt;&gt;"",K355=""),B355,"")</f>
      </c>
    </row>
    <row r="356">
      <c r="A356" s="38">
        <f>IF(B356="","",IF(K356&lt;&gt;"","Returned",IF(H356="","Open-ended",IF(INT(H356)&lt;TODAY(),"Overdue",IF(INT(H356)=TODAY(),"Due today","Out")))))</f>
      </c>
      <c r="B356" s="31"/>
      <c r="C356" s="37">
        <f>IF(B356="","",IF(ISNA(MATCH(B356,Equipment!$A$2:$A$501,0)),"Not in Equipment",IFERROR(INDEX(Equipment!$B$2:$B$501,MATCH(B356,Equipment!$A$2:$A$501,0))&amp;"","")))</f>
      </c>
      <c r="D356" s="37">
        <f>IF(B356="","",IFERROR(INDEX(Equipment!$C$2:$C$501,MATCH(B356,Equipment!$A$2:$A$501,0))&amp;"",""))</f>
      </c>
      <c r="E356" s="35"/>
      <c r="F356" s="30"/>
      <c r="G356" s="33"/>
      <c r="H356" s="32"/>
      <c r="I356" s="30"/>
      <c r="J356" s="35"/>
      <c r="K356" s="33"/>
      <c r="L356" s="39">
        <f>IF(OR(B356="",G356=""),"",INT(IF(K356="",NOW(),K356)-G356))</f>
      </c>
      <c r="M356" s="38">
        <f>IF(OR(E356="",J356=""),"",IFERROR(IF(MATCH(J356,{"new","good","worn","damaged"},0)&gt;MATCH(E356,{"new","good","worn","damaged"},0),"Worse","OK"),""))</f>
      </c>
      <c r="N356" s="36"/>
      <c r="O356" s="37">
        <f>IF(A356="Overdue",INT(H356)+ROW()/100000,"")</f>
      </c>
      <c r="P356" s="37">
        <f>IF(AND(B356&lt;&gt;"",K356=""),B356,"")</f>
      </c>
    </row>
    <row r="357">
      <c r="A357" s="38">
        <f>IF(B357="","",IF(K357&lt;&gt;"","Returned",IF(H357="","Open-ended",IF(INT(H357)&lt;TODAY(),"Overdue",IF(INT(H357)=TODAY(),"Due today","Out")))))</f>
      </c>
      <c r="B357" s="31"/>
      <c r="C357" s="37">
        <f>IF(B357="","",IF(ISNA(MATCH(B357,Equipment!$A$2:$A$501,0)),"Not in Equipment",IFERROR(INDEX(Equipment!$B$2:$B$501,MATCH(B357,Equipment!$A$2:$A$501,0))&amp;"","")))</f>
      </c>
      <c r="D357" s="37">
        <f>IF(B357="","",IFERROR(INDEX(Equipment!$C$2:$C$501,MATCH(B357,Equipment!$A$2:$A$501,0))&amp;"",""))</f>
      </c>
      <c r="E357" s="35"/>
      <c r="F357" s="30"/>
      <c r="G357" s="33"/>
      <c r="H357" s="32"/>
      <c r="I357" s="30"/>
      <c r="J357" s="35"/>
      <c r="K357" s="33"/>
      <c r="L357" s="39">
        <f>IF(OR(B357="",G357=""),"",INT(IF(K357="",NOW(),K357)-G357))</f>
      </c>
      <c r="M357" s="38">
        <f>IF(OR(E357="",J357=""),"",IFERROR(IF(MATCH(J357,{"new","good","worn","damaged"},0)&gt;MATCH(E357,{"new","good","worn","damaged"},0),"Worse","OK"),""))</f>
      </c>
      <c r="N357" s="36"/>
      <c r="O357" s="37">
        <f>IF(A357="Overdue",INT(H357)+ROW()/100000,"")</f>
      </c>
      <c r="P357" s="37">
        <f>IF(AND(B357&lt;&gt;"",K357=""),B357,"")</f>
      </c>
    </row>
    <row r="358">
      <c r="A358" s="38">
        <f>IF(B358="","",IF(K358&lt;&gt;"","Returned",IF(H358="","Open-ended",IF(INT(H358)&lt;TODAY(),"Overdue",IF(INT(H358)=TODAY(),"Due today","Out")))))</f>
      </c>
      <c r="B358" s="31"/>
      <c r="C358" s="37">
        <f>IF(B358="","",IF(ISNA(MATCH(B358,Equipment!$A$2:$A$501,0)),"Not in Equipment",IFERROR(INDEX(Equipment!$B$2:$B$501,MATCH(B358,Equipment!$A$2:$A$501,0))&amp;"","")))</f>
      </c>
      <c r="D358" s="37">
        <f>IF(B358="","",IFERROR(INDEX(Equipment!$C$2:$C$501,MATCH(B358,Equipment!$A$2:$A$501,0))&amp;"",""))</f>
      </c>
      <c r="E358" s="35"/>
      <c r="F358" s="30"/>
      <c r="G358" s="33"/>
      <c r="H358" s="32"/>
      <c r="I358" s="30"/>
      <c r="J358" s="35"/>
      <c r="K358" s="33"/>
      <c r="L358" s="39">
        <f>IF(OR(B358="",G358=""),"",INT(IF(K358="",NOW(),K358)-G358))</f>
      </c>
      <c r="M358" s="38">
        <f>IF(OR(E358="",J358=""),"",IFERROR(IF(MATCH(J358,{"new","good","worn","damaged"},0)&gt;MATCH(E358,{"new","good","worn","damaged"},0),"Worse","OK"),""))</f>
      </c>
      <c r="N358" s="36"/>
      <c r="O358" s="37">
        <f>IF(A358="Overdue",INT(H358)+ROW()/100000,"")</f>
      </c>
      <c r="P358" s="37">
        <f>IF(AND(B358&lt;&gt;"",K358=""),B358,"")</f>
      </c>
    </row>
    <row r="359">
      <c r="A359" s="38">
        <f>IF(B359="","",IF(K359&lt;&gt;"","Returned",IF(H359="","Open-ended",IF(INT(H359)&lt;TODAY(),"Overdue",IF(INT(H359)=TODAY(),"Due today","Out")))))</f>
      </c>
      <c r="B359" s="31"/>
      <c r="C359" s="37">
        <f>IF(B359="","",IF(ISNA(MATCH(B359,Equipment!$A$2:$A$501,0)),"Not in Equipment",IFERROR(INDEX(Equipment!$B$2:$B$501,MATCH(B359,Equipment!$A$2:$A$501,0))&amp;"","")))</f>
      </c>
      <c r="D359" s="37">
        <f>IF(B359="","",IFERROR(INDEX(Equipment!$C$2:$C$501,MATCH(B359,Equipment!$A$2:$A$501,0))&amp;"",""))</f>
      </c>
      <c r="E359" s="35"/>
      <c r="F359" s="30"/>
      <c r="G359" s="33"/>
      <c r="H359" s="32"/>
      <c r="I359" s="30"/>
      <c r="J359" s="35"/>
      <c r="K359" s="33"/>
      <c r="L359" s="39">
        <f>IF(OR(B359="",G359=""),"",INT(IF(K359="",NOW(),K359)-G359))</f>
      </c>
      <c r="M359" s="38">
        <f>IF(OR(E359="",J359=""),"",IFERROR(IF(MATCH(J359,{"new","good","worn","damaged"},0)&gt;MATCH(E359,{"new","good","worn","damaged"},0),"Worse","OK"),""))</f>
      </c>
      <c r="N359" s="36"/>
      <c r="O359" s="37">
        <f>IF(A359="Overdue",INT(H359)+ROW()/100000,"")</f>
      </c>
      <c r="P359" s="37">
        <f>IF(AND(B359&lt;&gt;"",K359=""),B359,"")</f>
      </c>
    </row>
    <row r="360">
      <c r="A360" s="38">
        <f>IF(B360="","",IF(K360&lt;&gt;"","Returned",IF(H360="","Open-ended",IF(INT(H360)&lt;TODAY(),"Overdue",IF(INT(H360)=TODAY(),"Due today","Out")))))</f>
      </c>
      <c r="B360" s="31"/>
      <c r="C360" s="37">
        <f>IF(B360="","",IF(ISNA(MATCH(B360,Equipment!$A$2:$A$501,0)),"Not in Equipment",IFERROR(INDEX(Equipment!$B$2:$B$501,MATCH(B360,Equipment!$A$2:$A$501,0))&amp;"","")))</f>
      </c>
      <c r="D360" s="37">
        <f>IF(B360="","",IFERROR(INDEX(Equipment!$C$2:$C$501,MATCH(B360,Equipment!$A$2:$A$501,0))&amp;"",""))</f>
      </c>
      <c r="E360" s="35"/>
      <c r="F360" s="30"/>
      <c r="G360" s="33"/>
      <c r="H360" s="32"/>
      <c r="I360" s="30"/>
      <c r="J360" s="35"/>
      <c r="K360" s="33"/>
      <c r="L360" s="39">
        <f>IF(OR(B360="",G360=""),"",INT(IF(K360="",NOW(),K360)-G360))</f>
      </c>
      <c r="M360" s="38">
        <f>IF(OR(E360="",J360=""),"",IFERROR(IF(MATCH(J360,{"new","good","worn","damaged"},0)&gt;MATCH(E360,{"new","good","worn","damaged"},0),"Worse","OK"),""))</f>
      </c>
      <c r="N360" s="36"/>
      <c r="O360" s="37">
        <f>IF(A360="Overdue",INT(H360)+ROW()/100000,"")</f>
      </c>
      <c r="P360" s="37">
        <f>IF(AND(B360&lt;&gt;"",K360=""),B360,"")</f>
      </c>
    </row>
    <row r="361">
      <c r="A361" s="38">
        <f>IF(B361="","",IF(K361&lt;&gt;"","Returned",IF(H361="","Open-ended",IF(INT(H361)&lt;TODAY(),"Overdue",IF(INT(H361)=TODAY(),"Due today","Out")))))</f>
      </c>
      <c r="B361" s="31"/>
      <c r="C361" s="37">
        <f>IF(B361="","",IF(ISNA(MATCH(B361,Equipment!$A$2:$A$501,0)),"Not in Equipment",IFERROR(INDEX(Equipment!$B$2:$B$501,MATCH(B361,Equipment!$A$2:$A$501,0))&amp;"","")))</f>
      </c>
      <c r="D361" s="37">
        <f>IF(B361="","",IFERROR(INDEX(Equipment!$C$2:$C$501,MATCH(B361,Equipment!$A$2:$A$501,0))&amp;"",""))</f>
      </c>
      <c r="E361" s="35"/>
      <c r="F361" s="30"/>
      <c r="G361" s="33"/>
      <c r="H361" s="32"/>
      <c r="I361" s="30"/>
      <c r="J361" s="35"/>
      <c r="K361" s="33"/>
      <c r="L361" s="39">
        <f>IF(OR(B361="",G361=""),"",INT(IF(K361="",NOW(),K361)-G361))</f>
      </c>
      <c r="M361" s="38">
        <f>IF(OR(E361="",J361=""),"",IFERROR(IF(MATCH(J361,{"new","good","worn","damaged"},0)&gt;MATCH(E361,{"new","good","worn","damaged"},0),"Worse","OK"),""))</f>
      </c>
      <c r="N361" s="36"/>
      <c r="O361" s="37">
        <f>IF(A361="Overdue",INT(H361)+ROW()/100000,"")</f>
      </c>
      <c r="P361" s="37">
        <f>IF(AND(B361&lt;&gt;"",K361=""),B361,"")</f>
      </c>
    </row>
    <row r="362">
      <c r="A362" s="38">
        <f>IF(B362="","",IF(K362&lt;&gt;"","Returned",IF(H362="","Open-ended",IF(INT(H362)&lt;TODAY(),"Overdue",IF(INT(H362)=TODAY(),"Due today","Out")))))</f>
      </c>
      <c r="B362" s="31"/>
      <c r="C362" s="37">
        <f>IF(B362="","",IF(ISNA(MATCH(B362,Equipment!$A$2:$A$501,0)),"Not in Equipment",IFERROR(INDEX(Equipment!$B$2:$B$501,MATCH(B362,Equipment!$A$2:$A$501,0))&amp;"","")))</f>
      </c>
      <c r="D362" s="37">
        <f>IF(B362="","",IFERROR(INDEX(Equipment!$C$2:$C$501,MATCH(B362,Equipment!$A$2:$A$501,0))&amp;"",""))</f>
      </c>
      <c r="E362" s="35"/>
      <c r="F362" s="30"/>
      <c r="G362" s="33"/>
      <c r="H362" s="32"/>
      <c r="I362" s="30"/>
      <c r="J362" s="35"/>
      <c r="K362" s="33"/>
      <c r="L362" s="39">
        <f>IF(OR(B362="",G362=""),"",INT(IF(K362="",NOW(),K362)-G362))</f>
      </c>
      <c r="M362" s="38">
        <f>IF(OR(E362="",J362=""),"",IFERROR(IF(MATCH(J362,{"new","good","worn","damaged"},0)&gt;MATCH(E362,{"new","good","worn","damaged"},0),"Worse","OK"),""))</f>
      </c>
      <c r="N362" s="36"/>
      <c r="O362" s="37">
        <f>IF(A362="Overdue",INT(H362)+ROW()/100000,"")</f>
      </c>
      <c r="P362" s="37">
        <f>IF(AND(B362&lt;&gt;"",K362=""),B362,"")</f>
      </c>
    </row>
    <row r="363">
      <c r="A363" s="38">
        <f>IF(B363="","",IF(K363&lt;&gt;"","Returned",IF(H363="","Open-ended",IF(INT(H363)&lt;TODAY(),"Overdue",IF(INT(H363)=TODAY(),"Due today","Out")))))</f>
      </c>
      <c r="B363" s="31"/>
      <c r="C363" s="37">
        <f>IF(B363="","",IF(ISNA(MATCH(B363,Equipment!$A$2:$A$501,0)),"Not in Equipment",IFERROR(INDEX(Equipment!$B$2:$B$501,MATCH(B363,Equipment!$A$2:$A$501,0))&amp;"","")))</f>
      </c>
      <c r="D363" s="37">
        <f>IF(B363="","",IFERROR(INDEX(Equipment!$C$2:$C$501,MATCH(B363,Equipment!$A$2:$A$501,0))&amp;"",""))</f>
      </c>
      <c r="E363" s="35"/>
      <c r="F363" s="30"/>
      <c r="G363" s="33"/>
      <c r="H363" s="32"/>
      <c r="I363" s="30"/>
      <c r="J363" s="35"/>
      <c r="K363" s="33"/>
      <c r="L363" s="39">
        <f>IF(OR(B363="",G363=""),"",INT(IF(K363="",NOW(),K363)-G363))</f>
      </c>
      <c r="M363" s="38">
        <f>IF(OR(E363="",J363=""),"",IFERROR(IF(MATCH(J363,{"new","good","worn","damaged"},0)&gt;MATCH(E363,{"new","good","worn","damaged"},0),"Worse","OK"),""))</f>
      </c>
      <c r="N363" s="36"/>
      <c r="O363" s="37">
        <f>IF(A363="Overdue",INT(H363)+ROW()/100000,"")</f>
      </c>
      <c r="P363" s="37">
        <f>IF(AND(B363&lt;&gt;"",K363=""),B363,"")</f>
      </c>
    </row>
    <row r="364">
      <c r="A364" s="38">
        <f>IF(B364="","",IF(K364&lt;&gt;"","Returned",IF(H364="","Open-ended",IF(INT(H364)&lt;TODAY(),"Overdue",IF(INT(H364)=TODAY(),"Due today","Out")))))</f>
      </c>
      <c r="B364" s="31"/>
      <c r="C364" s="37">
        <f>IF(B364="","",IF(ISNA(MATCH(B364,Equipment!$A$2:$A$501,0)),"Not in Equipment",IFERROR(INDEX(Equipment!$B$2:$B$501,MATCH(B364,Equipment!$A$2:$A$501,0))&amp;"","")))</f>
      </c>
      <c r="D364" s="37">
        <f>IF(B364="","",IFERROR(INDEX(Equipment!$C$2:$C$501,MATCH(B364,Equipment!$A$2:$A$501,0))&amp;"",""))</f>
      </c>
      <c r="E364" s="35"/>
      <c r="F364" s="30"/>
      <c r="G364" s="33"/>
      <c r="H364" s="32"/>
      <c r="I364" s="30"/>
      <c r="J364" s="35"/>
      <c r="K364" s="33"/>
      <c r="L364" s="39">
        <f>IF(OR(B364="",G364=""),"",INT(IF(K364="",NOW(),K364)-G364))</f>
      </c>
      <c r="M364" s="38">
        <f>IF(OR(E364="",J364=""),"",IFERROR(IF(MATCH(J364,{"new","good","worn","damaged"},0)&gt;MATCH(E364,{"new","good","worn","damaged"},0),"Worse","OK"),""))</f>
      </c>
      <c r="N364" s="36"/>
      <c r="O364" s="37">
        <f>IF(A364="Overdue",INT(H364)+ROW()/100000,"")</f>
      </c>
      <c r="P364" s="37">
        <f>IF(AND(B364&lt;&gt;"",K364=""),B364,"")</f>
      </c>
    </row>
    <row r="365">
      <c r="A365" s="38">
        <f>IF(B365="","",IF(K365&lt;&gt;"","Returned",IF(H365="","Open-ended",IF(INT(H365)&lt;TODAY(),"Overdue",IF(INT(H365)=TODAY(),"Due today","Out")))))</f>
      </c>
      <c r="B365" s="31"/>
      <c r="C365" s="37">
        <f>IF(B365="","",IF(ISNA(MATCH(B365,Equipment!$A$2:$A$501,0)),"Not in Equipment",IFERROR(INDEX(Equipment!$B$2:$B$501,MATCH(B365,Equipment!$A$2:$A$501,0))&amp;"","")))</f>
      </c>
      <c r="D365" s="37">
        <f>IF(B365="","",IFERROR(INDEX(Equipment!$C$2:$C$501,MATCH(B365,Equipment!$A$2:$A$501,0))&amp;"",""))</f>
      </c>
      <c r="E365" s="35"/>
      <c r="F365" s="30"/>
      <c r="G365" s="33"/>
      <c r="H365" s="32"/>
      <c r="I365" s="30"/>
      <c r="J365" s="35"/>
      <c r="K365" s="33"/>
      <c r="L365" s="39">
        <f>IF(OR(B365="",G365=""),"",INT(IF(K365="",NOW(),K365)-G365))</f>
      </c>
      <c r="M365" s="38">
        <f>IF(OR(E365="",J365=""),"",IFERROR(IF(MATCH(J365,{"new","good","worn","damaged"},0)&gt;MATCH(E365,{"new","good","worn","damaged"},0),"Worse","OK"),""))</f>
      </c>
      <c r="N365" s="36"/>
      <c r="O365" s="37">
        <f>IF(A365="Overdue",INT(H365)+ROW()/100000,"")</f>
      </c>
      <c r="P365" s="37">
        <f>IF(AND(B365&lt;&gt;"",K365=""),B365,"")</f>
      </c>
    </row>
    <row r="366">
      <c r="A366" s="38">
        <f>IF(B366="","",IF(K366&lt;&gt;"","Returned",IF(H366="","Open-ended",IF(INT(H366)&lt;TODAY(),"Overdue",IF(INT(H366)=TODAY(),"Due today","Out")))))</f>
      </c>
      <c r="B366" s="31"/>
      <c r="C366" s="37">
        <f>IF(B366="","",IF(ISNA(MATCH(B366,Equipment!$A$2:$A$501,0)),"Not in Equipment",IFERROR(INDEX(Equipment!$B$2:$B$501,MATCH(B366,Equipment!$A$2:$A$501,0))&amp;"","")))</f>
      </c>
      <c r="D366" s="37">
        <f>IF(B366="","",IFERROR(INDEX(Equipment!$C$2:$C$501,MATCH(B366,Equipment!$A$2:$A$501,0))&amp;"",""))</f>
      </c>
      <c r="E366" s="35"/>
      <c r="F366" s="30"/>
      <c r="G366" s="33"/>
      <c r="H366" s="32"/>
      <c r="I366" s="30"/>
      <c r="J366" s="35"/>
      <c r="K366" s="33"/>
      <c r="L366" s="39">
        <f>IF(OR(B366="",G366=""),"",INT(IF(K366="",NOW(),K366)-G366))</f>
      </c>
      <c r="M366" s="38">
        <f>IF(OR(E366="",J366=""),"",IFERROR(IF(MATCH(J366,{"new","good","worn","damaged"},0)&gt;MATCH(E366,{"new","good","worn","damaged"},0),"Worse","OK"),""))</f>
      </c>
      <c r="N366" s="36"/>
      <c r="O366" s="37">
        <f>IF(A366="Overdue",INT(H366)+ROW()/100000,"")</f>
      </c>
      <c r="P366" s="37">
        <f>IF(AND(B366&lt;&gt;"",K366=""),B366,"")</f>
      </c>
    </row>
    <row r="367">
      <c r="A367" s="38">
        <f>IF(B367="","",IF(K367&lt;&gt;"","Returned",IF(H367="","Open-ended",IF(INT(H367)&lt;TODAY(),"Overdue",IF(INT(H367)=TODAY(),"Due today","Out")))))</f>
      </c>
      <c r="B367" s="31"/>
      <c r="C367" s="37">
        <f>IF(B367="","",IF(ISNA(MATCH(B367,Equipment!$A$2:$A$501,0)),"Not in Equipment",IFERROR(INDEX(Equipment!$B$2:$B$501,MATCH(B367,Equipment!$A$2:$A$501,0))&amp;"","")))</f>
      </c>
      <c r="D367" s="37">
        <f>IF(B367="","",IFERROR(INDEX(Equipment!$C$2:$C$501,MATCH(B367,Equipment!$A$2:$A$501,0))&amp;"",""))</f>
      </c>
      <c r="E367" s="35"/>
      <c r="F367" s="30"/>
      <c r="G367" s="33"/>
      <c r="H367" s="32"/>
      <c r="I367" s="30"/>
      <c r="J367" s="35"/>
      <c r="K367" s="33"/>
      <c r="L367" s="39">
        <f>IF(OR(B367="",G367=""),"",INT(IF(K367="",NOW(),K367)-G367))</f>
      </c>
      <c r="M367" s="38">
        <f>IF(OR(E367="",J367=""),"",IFERROR(IF(MATCH(J367,{"new","good","worn","damaged"},0)&gt;MATCH(E367,{"new","good","worn","damaged"},0),"Worse","OK"),""))</f>
      </c>
      <c r="N367" s="36"/>
      <c r="O367" s="37">
        <f>IF(A367="Overdue",INT(H367)+ROW()/100000,"")</f>
      </c>
      <c r="P367" s="37">
        <f>IF(AND(B367&lt;&gt;"",K367=""),B367,"")</f>
      </c>
    </row>
    <row r="368">
      <c r="A368" s="38">
        <f>IF(B368="","",IF(K368&lt;&gt;"","Returned",IF(H368="","Open-ended",IF(INT(H368)&lt;TODAY(),"Overdue",IF(INT(H368)=TODAY(),"Due today","Out")))))</f>
      </c>
      <c r="B368" s="31"/>
      <c r="C368" s="37">
        <f>IF(B368="","",IF(ISNA(MATCH(B368,Equipment!$A$2:$A$501,0)),"Not in Equipment",IFERROR(INDEX(Equipment!$B$2:$B$501,MATCH(B368,Equipment!$A$2:$A$501,0))&amp;"","")))</f>
      </c>
      <c r="D368" s="37">
        <f>IF(B368="","",IFERROR(INDEX(Equipment!$C$2:$C$501,MATCH(B368,Equipment!$A$2:$A$501,0))&amp;"",""))</f>
      </c>
      <c r="E368" s="35"/>
      <c r="F368" s="30"/>
      <c r="G368" s="33"/>
      <c r="H368" s="32"/>
      <c r="I368" s="30"/>
      <c r="J368" s="35"/>
      <c r="K368" s="33"/>
      <c r="L368" s="39">
        <f>IF(OR(B368="",G368=""),"",INT(IF(K368="",NOW(),K368)-G368))</f>
      </c>
      <c r="M368" s="38">
        <f>IF(OR(E368="",J368=""),"",IFERROR(IF(MATCH(J368,{"new","good","worn","damaged"},0)&gt;MATCH(E368,{"new","good","worn","damaged"},0),"Worse","OK"),""))</f>
      </c>
      <c r="N368" s="36"/>
      <c r="O368" s="37">
        <f>IF(A368="Overdue",INT(H368)+ROW()/100000,"")</f>
      </c>
      <c r="P368" s="37">
        <f>IF(AND(B368&lt;&gt;"",K368=""),B368,"")</f>
      </c>
    </row>
    <row r="369">
      <c r="A369" s="38">
        <f>IF(B369="","",IF(K369&lt;&gt;"","Returned",IF(H369="","Open-ended",IF(INT(H369)&lt;TODAY(),"Overdue",IF(INT(H369)=TODAY(),"Due today","Out")))))</f>
      </c>
      <c r="B369" s="31"/>
      <c r="C369" s="37">
        <f>IF(B369="","",IF(ISNA(MATCH(B369,Equipment!$A$2:$A$501,0)),"Not in Equipment",IFERROR(INDEX(Equipment!$B$2:$B$501,MATCH(B369,Equipment!$A$2:$A$501,0))&amp;"","")))</f>
      </c>
      <c r="D369" s="37">
        <f>IF(B369="","",IFERROR(INDEX(Equipment!$C$2:$C$501,MATCH(B369,Equipment!$A$2:$A$501,0))&amp;"",""))</f>
      </c>
      <c r="E369" s="35"/>
      <c r="F369" s="30"/>
      <c r="G369" s="33"/>
      <c r="H369" s="32"/>
      <c r="I369" s="30"/>
      <c r="J369" s="35"/>
      <c r="K369" s="33"/>
      <c r="L369" s="39">
        <f>IF(OR(B369="",G369=""),"",INT(IF(K369="",NOW(),K369)-G369))</f>
      </c>
      <c r="M369" s="38">
        <f>IF(OR(E369="",J369=""),"",IFERROR(IF(MATCH(J369,{"new","good","worn","damaged"},0)&gt;MATCH(E369,{"new","good","worn","damaged"},0),"Worse","OK"),""))</f>
      </c>
      <c r="N369" s="36"/>
      <c r="O369" s="37">
        <f>IF(A369="Overdue",INT(H369)+ROW()/100000,"")</f>
      </c>
      <c r="P369" s="37">
        <f>IF(AND(B369&lt;&gt;"",K369=""),B369,"")</f>
      </c>
    </row>
    <row r="370">
      <c r="A370" s="38">
        <f>IF(B370="","",IF(K370&lt;&gt;"","Returned",IF(H370="","Open-ended",IF(INT(H370)&lt;TODAY(),"Overdue",IF(INT(H370)=TODAY(),"Due today","Out")))))</f>
      </c>
      <c r="B370" s="31"/>
      <c r="C370" s="37">
        <f>IF(B370="","",IF(ISNA(MATCH(B370,Equipment!$A$2:$A$501,0)),"Not in Equipment",IFERROR(INDEX(Equipment!$B$2:$B$501,MATCH(B370,Equipment!$A$2:$A$501,0))&amp;"","")))</f>
      </c>
      <c r="D370" s="37">
        <f>IF(B370="","",IFERROR(INDEX(Equipment!$C$2:$C$501,MATCH(B370,Equipment!$A$2:$A$501,0))&amp;"",""))</f>
      </c>
      <c r="E370" s="35"/>
      <c r="F370" s="30"/>
      <c r="G370" s="33"/>
      <c r="H370" s="32"/>
      <c r="I370" s="30"/>
      <c r="J370" s="35"/>
      <c r="K370" s="33"/>
      <c r="L370" s="39">
        <f>IF(OR(B370="",G370=""),"",INT(IF(K370="",NOW(),K370)-G370))</f>
      </c>
      <c r="M370" s="38">
        <f>IF(OR(E370="",J370=""),"",IFERROR(IF(MATCH(J370,{"new","good","worn","damaged"},0)&gt;MATCH(E370,{"new","good","worn","damaged"},0),"Worse","OK"),""))</f>
      </c>
      <c r="N370" s="36"/>
      <c r="O370" s="37">
        <f>IF(A370="Overdue",INT(H370)+ROW()/100000,"")</f>
      </c>
      <c r="P370" s="37">
        <f>IF(AND(B370&lt;&gt;"",K370=""),B370,"")</f>
      </c>
    </row>
    <row r="371">
      <c r="A371" s="38">
        <f>IF(B371="","",IF(K371&lt;&gt;"","Returned",IF(H371="","Open-ended",IF(INT(H371)&lt;TODAY(),"Overdue",IF(INT(H371)=TODAY(),"Due today","Out")))))</f>
      </c>
      <c r="B371" s="31"/>
      <c r="C371" s="37">
        <f>IF(B371="","",IF(ISNA(MATCH(B371,Equipment!$A$2:$A$501,0)),"Not in Equipment",IFERROR(INDEX(Equipment!$B$2:$B$501,MATCH(B371,Equipment!$A$2:$A$501,0))&amp;"","")))</f>
      </c>
      <c r="D371" s="37">
        <f>IF(B371="","",IFERROR(INDEX(Equipment!$C$2:$C$501,MATCH(B371,Equipment!$A$2:$A$501,0))&amp;"",""))</f>
      </c>
      <c r="E371" s="35"/>
      <c r="F371" s="30"/>
      <c r="G371" s="33"/>
      <c r="H371" s="32"/>
      <c r="I371" s="30"/>
      <c r="J371" s="35"/>
      <c r="K371" s="33"/>
      <c r="L371" s="39">
        <f>IF(OR(B371="",G371=""),"",INT(IF(K371="",NOW(),K371)-G371))</f>
      </c>
      <c r="M371" s="38">
        <f>IF(OR(E371="",J371=""),"",IFERROR(IF(MATCH(J371,{"new","good","worn","damaged"},0)&gt;MATCH(E371,{"new","good","worn","damaged"},0),"Worse","OK"),""))</f>
      </c>
      <c r="N371" s="36"/>
      <c r="O371" s="37">
        <f>IF(A371="Overdue",INT(H371)+ROW()/100000,"")</f>
      </c>
      <c r="P371" s="37">
        <f>IF(AND(B371&lt;&gt;"",K371=""),B371,"")</f>
      </c>
    </row>
    <row r="372">
      <c r="A372" s="38">
        <f>IF(B372="","",IF(K372&lt;&gt;"","Returned",IF(H372="","Open-ended",IF(INT(H372)&lt;TODAY(),"Overdue",IF(INT(H372)=TODAY(),"Due today","Out")))))</f>
      </c>
      <c r="B372" s="31"/>
      <c r="C372" s="37">
        <f>IF(B372="","",IF(ISNA(MATCH(B372,Equipment!$A$2:$A$501,0)),"Not in Equipment",IFERROR(INDEX(Equipment!$B$2:$B$501,MATCH(B372,Equipment!$A$2:$A$501,0))&amp;"","")))</f>
      </c>
      <c r="D372" s="37">
        <f>IF(B372="","",IFERROR(INDEX(Equipment!$C$2:$C$501,MATCH(B372,Equipment!$A$2:$A$501,0))&amp;"",""))</f>
      </c>
      <c r="E372" s="35"/>
      <c r="F372" s="30"/>
      <c r="G372" s="33"/>
      <c r="H372" s="32"/>
      <c r="I372" s="30"/>
      <c r="J372" s="35"/>
      <c r="K372" s="33"/>
      <c r="L372" s="39">
        <f>IF(OR(B372="",G372=""),"",INT(IF(K372="",NOW(),K372)-G372))</f>
      </c>
      <c r="M372" s="38">
        <f>IF(OR(E372="",J372=""),"",IFERROR(IF(MATCH(J372,{"new","good","worn","damaged"},0)&gt;MATCH(E372,{"new","good","worn","damaged"},0),"Worse","OK"),""))</f>
      </c>
      <c r="N372" s="36"/>
      <c r="O372" s="37">
        <f>IF(A372="Overdue",INT(H372)+ROW()/100000,"")</f>
      </c>
      <c r="P372" s="37">
        <f>IF(AND(B372&lt;&gt;"",K372=""),B372,"")</f>
      </c>
    </row>
    <row r="373">
      <c r="A373" s="38">
        <f>IF(B373="","",IF(K373&lt;&gt;"","Returned",IF(H373="","Open-ended",IF(INT(H373)&lt;TODAY(),"Overdue",IF(INT(H373)=TODAY(),"Due today","Out")))))</f>
      </c>
      <c r="B373" s="31"/>
      <c r="C373" s="37">
        <f>IF(B373="","",IF(ISNA(MATCH(B373,Equipment!$A$2:$A$501,0)),"Not in Equipment",IFERROR(INDEX(Equipment!$B$2:$B$501,MATCH(B373,Equipment!$A$2:$A$501,0))&amp;"","")))</f>
      </c>
      <c r="D373" s="37">
        <f>IF(B373="","",IFERROR(INDEX(Equipment!$C$2:$C$501,MATCH(B373,Equipment!$A$2:$A$501,0))&amp;"",""))</f>
      </c>
      <c r="E373" s="35"/>
      <c r="F373" s="30"/>
      <c r="G373" s="33"/>
      <c r="H373" s="32"/>
      <c r="I373" s="30"/>
      <c r="J373" s="35"/>
      <c r="K373" s="33"/>
      <c r="L373" s="39">
        <f>IF(OR(B373="",G373=""),"",INT(IF(K373="",NOW(),K373)-G373))</f>
      </c>
      <c r="M373" s="38">
        <f>IF(OR(E373="",J373=""),"",IFERROR(IF(MATCH(J373,{"new","good","worn","damaged"},0)&gt;MATCH(E373,{"new","good","worn","damaged"},0),"Worse","OK"),""))</f>
      </c>
      <c r="N373" s="36"/>
      <c r="O373" s="37">
        <f>IF(A373="Overdue",INT(H373)+ROW()/100000,"")</f>
      </c>
      <c r="P373" s="37">
        <f>IF(AND(B373&lt;&gt;"",K373=""),B373,"")</f>
      </c>
    </row>
    <row r="374">
      <c r="A374" s="38">
        <f>IF(B374="","",IF(K374&lt;&gt;"","Returned",IF(H374="","Open-ended",IF(INT(H374)&lt;TODAY(),"Overdue",IF(INT(H374)=TODAY(),"Due today","Out")))))</f>
      </c>
      <c r="B374" s="31"/>
      <c r="C374" s="37">
        <f>IF(B374="","",IF(ISNA(MATCH(B374,Equipment!$A$2:$A$501,0)),"Not in Equipment",IFERROR(INDEX(Equipment!$B$2:$B$501,MATCH(B374,Equipment!$A$2:$A$501,0))&amp;"","")))</f>
      </c>
      <c r="D374" s="37">
        <f>IF(B374="","",IFERROR(INDEX(Equipment!$C$2:$C$501,MATCH(B374,Equipment!$A$2:$A$501,0))&amp;"",""))</f>
      </c>
      <c r="E374" s="35"/>
      <c r="F374" s="30"/>
      <c r="G374" s="33"/>
      <c r="H374" s="32"/>
      <c r="I374" s="30"/>
      <c r="J374" s="35"/>
      <c r="K374" s="33"/>
      <c r="L374" s="39">
        <f>IF(OR(B374="",G374=""),"",INT(IF(K374="",NOW(),K374)-G374))</f>
      </c>
      <c r="M374" s="38">
        <f>IF(OR(E374="",J374=""),"",IFERROR(IF(MATCH(J374,{"new","good","worn","damaged"},0)&gt;MATCH(E374,{"new","good","worn","damaged"},0),"Worse","OK"),""))</f>
      </c>
      <c r="N374" s="36"/>
      <c r="O374" s="37">
        <f>IF(A374="Overdue",INT(H374)+ROW()/100000,"")</f>
      </c>
      <c r="P374" s="37">
        <f>IF(AND(B374&lt;&gt;"",K374=""),B374,"")</f>
      </c>
    </row>
    <row r="375">
      <c r="A375" s="38">
        <f>IF(B375="","",IF(K375&lt;&gt;"","Returned",IF(H375="","Open-ended",IF(INT(H375)&lt;TODAY(),"Overdue",IF(INT(H375)=TODAY(),"Due today","Out")))))</f>
      </c>
      <c r="B375" s="31"/>
      <c r="C375" s="37">
        <f>IF(B375="","",IF(ISNA(MATCH(B375,Equipment!$A$2:$A$501,0)),"Not in Equipment",IFERROR(INDEX(Equipment!$B$2:$B$501,MATCH(B375,Equipment!$A$2:$A$501,0))&amp;"","")))</f>
      </c>
      <c r="D375" s="37">
        <f>IF(B375="","",IFERROR(INDEX(Equipment!$C$2:$C$501,MATCH(B375,Equipment!$A$2:$A$501,0))&amp;"",""))</f>
      </c>
      <c r="E375" s="35"/>
      <c r="F375" s="30"/>
      <c r="G375" s="33"/>
      <c r="H375" s="32"/>
      <c r="I375" s="30"/>
      <c r="J375" s="35"/>
      <c r="K375" s="33"/>
      <c r="L375" s="39">
        <f>IF(OR(B375="",G375=""),"",INT(IF(K375="",NOW(),K375)-G375))</f>
      </c>
      <c r="M375" s="38">
        <f>IF(OR(E375="",J375=""),"",IFERROR(IF(MATCH(J375,{"new","good","worn","damaged"},0)&gt;MATCH(E375,{"new","good","worn","damaged"},0),"Worse","OK"),""))</f>
      </c>
      <c r="N375" s="36"/>
      <c r="O375" s="37">
        <f>IF(A375="Overdue",INT(H375)+ROW()/100000,"")</f>
      </c>
      <c r="P375" s="37">
        <f>IF(AND(B375&lt;&gt;"",K375=""),B375,"")</f>
      </c>
    </row>
    <row r="376">
      <c r="A376" s="38">
        <f>IF(B376="","",IF(K376&lt;&gt;"","Returned",IF(H376="","Open-ended",IF(INT(H376)&lt;TODAY(),"Overdue",IF(INT(H376)=TODAY(),"Due today","Out")))))</f>
      </c>
      <c r="B376" s="31"/>
      <c r="C376" s="37">
        <f>IF(B376="","",IF(ISNA(MATCH(B376,Equipment!$A$2:$A$501,0)),"Not in Equipment",IFERROR(INDEX(Equipment!$B$2:$B$501,MATCH(B376,Equipment!$A$2:$A$501,0))&amp;"","")))</f>
      </c>
      <c r="D376" s="37">
        <f>IF(B376="","",IFERROR(INDEX(Equipment!$C$2:$C$501,MATCH(B376,Equipment!$A$2:$A$501,0))&amp;"",""))</f>
      </c>
      <c r="E376" s="35"/>
      <c r="F376" s="30"/>
      <c r="G376" s="33"/>
      <c r="H376" s="32"/>
      <c r="I376" s="30"/>
      <c r="J376" s="35"/>
      <c r="K376" s="33"/>
      <c r="L376" s="39">
        <f>IF(OR(B376="",G376=""),"",INT(IF(K376="",NOW(),K376)-G376))</f>
      </c>
      <c r="M376" s="38">
        <f>IF(OR(E376="",J376=""),"",IFERROR(IF(MATCH(J376,{"new","good","worn","damaged"},0)&gt;MATCH(E376,{"new","good","worn","damaged"},0),"Worse","OK"),""))</f>
      </c>
      <c r="N376" s="36"/>
      <c r="O376" s="37">
        <f>IF(A376="Overdue",INT(H376)+ROW()/100000,"")</f>
      </c>
      <c r="P376" s="37">
        <f>IF(AND(B376&lt;&gt;"",K376=""),B376,"")</f>
      </c>
    </row>
    <row r="377">
      <c r="A377" s="38">
        <f>IF(B377="","",IF(K377&lt;&gt;"","Returned",IF(H377="","Open-ended",IF(INT(H377)&lt;TODAY(),"Overdue",IF(INT(H377)=TODAY(),"Due today","Out")))))</f>
      </c>
      <c r="B377" s="31"/>
      <c r="C377" s="37">
        <f>IF(B377="","",IF(ISNA(MATCH(B377,Equipment!$A$2:$A$501,0)),"Not in Equipment",IFERROR(INDEX(Equipment!$B$2:$B$501,MATCH(B377,Equipment!$A$2:$A$501,0))&amp;"","")))</f>
      </c>
      <c r="D377" s="37">
        <f>IF(B377="","",IFERROR(INDEX(Equipment!$C$2:$C$501,MATCH(B377,Equipment!$A$2:$A$501,0))&amp;"",""))</f>
      </c>
      <c r="E377" s="35"/>
      <c r="F377" s="30"/>
      <c r="G377" s="33"/>
      <c r="H377" s="32"/>
      <c r="I377" s="30"/>
      <c r="J377" s="35"/>
      <c r="K377" s="33"/>
      <c r="L377" s="39">
        <f>IF(OR(B377="",G377=""),"",INT(IF(K377="",NOW(),K377)-G377))</f>
      </c>
      <c r="M377" s="38">
        <f>IF(OR(E377="",J377=""),"",IFERROR(IF(MATCH(J377,{"new","good","worn","damaged"},0)&gt;MATCH(E377,{"new","good","worn","damaged"},0),"Worse","OK"),""))</f>
      </c>
      <c r="N377" s="36"/>
      <c r="O377" s="37">
        <f>IF(A377="Overdue",INT(H377)+ROW()/100000,"")</f>
      </c>
      <c r="P377" s="37">
        <f>IF(AND(B377&lt;&gt;"",K377=""),B377,"")</f>
      </c>
    </row>
    <row r="378">
      <c r="A378" s="38">
        <f>IF(B378="","",IF(K378&lt;&gt;"","Returned",IF(H378="","Open-ended",IF(INT(H378)&lt;TODAY(),"Overdue",IF(INT(H378)=TODAY(),"Due today","Out")))))</f>
      </c>
      <c r="B378" s="31"/>
      <c r="C378" s="37">
        <f>IF(B378="","",IF(ISNA(MATCH(B378,Equipment!$A$2:$A$501,0)),"Not in Equipment",IFERROR(INDEX(Equipment!$B$2:$B$501,MATCH(B378,Equipment!$A$2:$A$501,0))&amp;"","")))</f>
      </c>
      <c r="D378" s="37">
        <f>IF(B378="","",IFERROR(INDEX(Equipment!$C$2:$C$501,MATCH(B378,Equipment!$A$2:$A$501,0))&amp;"",""))</f>
      </c>
      <c r="E378" s="35"/>
      <c r="F378" s="30"/>
      <c r="G378" s="33"/>
      <c r="H378" s="32"/>
      <c r="I378" s="30"/>
      <c r="J378" s="35"/>
      <c r="K378" s="33"/>
      <c r="L378" s="39">
        <f>IF(OR(B378="",G378=""),"",INT(IF(K378="",NOW(),K378)-G378))</f>
      </c>
      <c r="M378" s="38">
        <f>IF(OR(E378="",J378=""),"",IFERROR(IF(MATCH(J378,{"new","good","worn","damaged"},0)&gt;MATCH(E378,{"new","good","worn","damaged"},0),"Worse","OK"),""))</f>
      </c>
      <c r="N378" s="36"/>
      <c r="O378" s="37">
        <f>IF(A378="Overdue",INT(H378)+ROW()/100000,"")</f>
      </c>
      <c r="P378" s="37">
        <f>IF(AND(B378&lt;&gt;"",K378=""),B378,"")</f>
      </c>
    </row>
    <row r="379">
      <c r="A379" s="38">
        <f>IF(B379="","",IF(K379&lt;&gt;"","Returned",IF(H379="","Open-ended",IF(INT(H379)&lt;TODAY(),"Overdue",IF(INT(H379)=TODAY(),"Due today","Out")))))</f>
      </c>
      <c r="B379" s="31"/>
      <c r="C379" s="37">
        <f>IF(B379="","",IF(ISNA(MATCH(B379,Equipment!$A$2:$A$501,0)),"Not in Equipment",IFERROR(INDEX(Equipment!$B$2:$B$501,MATCH(B379,Equipment!$A$2:$A$501,0))&amp;"","")))</f>
      </c>
      <c r="D379" s="37">
        <f>IF(B379="","",IFERROR(INDEX(Equipment!$C$2:$C$501,MATCH(B379,Equipment!$A$2:$A$501,0))&amp;"",""))</f>
      </c>
      <c r="E379" s="35"/>
      <c r="F379" s="30"/>
      <c r="G379" s="33"/>
      <c r="H379" s="32"/>
      <c r="I379" s="30"/>
      <c r="J379" s="35"/>
      <c r="K379" s="33"/>
      <c r="L379" s="39">
        <f>IF(OR(B379="",G379=""),"",INT(IF(K379="",NOW(),K379)-G379))</f>
      </c>
      <c r="M379" s="38">
        <f>IF(OR(E379="",J379=""),"",IFERROR(IF(MATCH(J379,{"new","good","worn","damaged"},0)&gt;MATCH(E379,{"new","good","worn","damaged"},0),"Worse","OK"),""))</f>
      </c>
      <c r="N379" s="36"/>
      <c r="O379" s="37">
        <f>IF(A379="Overdue",INT(H379)+ROW()/100000,"")</f>
      </c>
      <c r="P379" s="37">
        <f>IF(AND(B379&lt;&gt;"",K379=""),B379,"")</f>
      </c>
    </row>
    <row r="380">
      <c r="A380" s="38">
        <f>IF(B380="","",IF(K380&lt;&gt;"","Returned",IF(H380="","Open-ended",IF(INT(H380)&lt;TODAY(),"Overdue",IF(INT(H380)=TODAY(),"Due today","Out")))))</f>
      </c>
      <c r="B380" s="31"/>
      <c r="C380" s="37">
        <f>IF(B380="","",IF(ISNA(MATCH(B380,Equipment!$A$2:$A$501,0)),"Not in Equipment",IFERROR(INDEX(Equipment!$B$2:$B$501,MATCH(B380,Equipment!$A$2:$A$501,0))&amp;"","")))</f>
      </c>
      <c r="D380" s="37">
        <f>IF(B380="","",IFERROR(INDEX(Equipment!$C$2:$C$501,MATCH(B380,Equipment!$A$2:$A$501,0))&amp;"",""))</f>
      </c>
      <c r="E380" s="35"/>
      <c r="F380" s="30"/>
      <c r="G380" s="33"/>
      <c r="H380" s="32"/>
      <c r="I380" s="30"/>
      <c r="J380" s="35"/>
      <c r="K380" s="33"/>
      <c r="L380" s="39">
        <f>IF(OR(B380="",G380=""),"",INT(IF(K380="",NOW(),K380)-G380))</f>
      </c>
      <c r="M380" s="38">
        <f>IF(OR(E380="",J380=""),"",IFERROR(IF(MATCH(J380,{"new","good","worn","damaged"},0)&gt;MATCH(E380,{"new","good","worn","damaged"},0),"Worse","OK"),""))</f>
      </c>
      <c r="N380" s="36"/>
      <c r="O380" s="37">
        <f>IF(A380="Overdue",INT(H380)+ROW()/100000,"")</f>
      </c>
      <c r="P380" s="37">
        <f>IF(AND(B380&lt;&gt;"",K380=""),B380,"")</f>
      </c>
    </row>
    <row r="381">
      <c r="A381" s="38">
        <f>IF(B381="","",IF(K381&lt;&gt;"","Returned",IF(H381="","Open-ended",IF(INT(H381)&lt;TODAY(),"Overdue",IF(INT(H381)=TODAY(),"Due today","Out")))))</f>
      </c>
      <c r="B381" s="31"/>
      <c r="C381" s="37">
        <f>IF(B381="","",IF(ISNA(MATCH(B381,Equipment!$A$2:$A$501,0)),"Not in Equipment",IFERROR(INDEX(Equipment!$B$2:$B$501,MATCH(B381,Equipment!$A$2:$A$501,0))&amp;"","")))</f>
      </c>
      <c r="D381" s="37">
        <f>IF(B381="","",IFERROR(INDEX(Equipment!$C$2:$C$501,MATCH(B381,Equipment!$A$2:$A$501,0))&amp;"",""))</f>
      </c>
      <c r="E381" s="35"/>
      <c r="F381" s="30"/>
      <c r="G381" s="33"/>
      <c r="H381" s="32"/>
      <c r="I381" s="30"/>
      <c r="J381" s="35"/>
      <c r="K381" s="33"/>
      <c r="L381" s="39">
        <f>IF(OR(B381="",G381=""),"",INT(IF(K381="",NOW(),K381)-G381))</f>
      </c>
      <c r="M381" s="38">
        <f>IF(OR(E381="",J381=""),"",IFERROR(IF(MATCH(J381,{"new","good","worn","damaged"},0)&gt;MATCH(E381,{"new","good","worn","damaged"},0),"Worse","OK"),""))</f>
      </c>
      <c r="N381" s="36"/>
      <c r="O381" s="37">
        <f>IF(A381="Overdue",INT(H381)+ROW()/100000,"")</f>
      </c>
      <c r="P381" s="37">
        <f>IF(AND(B381&lt;&gt;"",K381=""),B381,"")</f>
      </c>
    </row>
    <row r="382">
      <c r="A382" s="38">
        <f>IF(B382="","",IF(K382&lt;&gt;"","Returned",IF(H382="","Open-ended",IF(INT(H382)&lt;TODAY(),"Overdue",IF(INT(H382)=TODAY(),"Due today","Out")))))</f>
      </c>
      <c r="B382" s="31"/>
      <c r="C382" s="37">
        <f>IF(B382="","",IF(ISNA(MATCH(B382,Equipment!$A$2:$A$501,0)),"Not in Equipment",IFERROR(INDEX(Equipment!$B$2:$B$501,MATCH(B382,Equipment!$A$2:$A$501,0))&amp;"","")))</f>
      </c>
      <c r="D382" s="37">
        <f>IF(B382="","",IFERROR(INDEX(Equipment!$C$2:$C$501,MATCH(B382,Equipment!$A$2:$A$501,0))&amp;"",""))</f>
      </c>
      <c r="E382" s="35"/>
      <c r="F382" s="30"/>
      <c r="G382" s="33"/>
      <c r="H382" s="32"/>
      <c r="I382" s="30"/>
      <c r="J382" s="35"/>
      <c r="K382" s="33"/>
      <c r="L382" s="39">
        <f>IF(OR(B382="",G382=""),"",INT(IF(K382="",NOW(),K382)-G382))</f>
      </c>
      <c r="M382" s="38">
        <f>IF(OR(E382="",J382=""),"",IFERROR(IF(MATCH(J382,{"new","good","worn","damaged"},0)&gt;MATCH(E382,{"new","good","worn","damaged"},0),"Worse","OK"),""))</f>
      </c>
      <c r="N382" s="36"/>
      <c r="O382" s="37">
        <f>IF(A382="Overdue",INT(H382)+ROW()/100000,"")</f>
      </c>
      <c r="P382" s="37">
        <f>IF(AND(B382&lt;&gt;"",K382=""),B382,"")</f>
      </c>
    </row>
    <row r="383">
      <c r="A383" s="38">
        <f>IF(B383="","",IF(K383&lt;&gt;"","Returned",IF(H383="","Open-ended",IF(INT(H383)&lt;TODAY(),"Overdue",IF(INT(H383)=TODAY(),"Due today","Out")))))</f>
      </c>
      <c r="B383" s="31"/>
      <c r="C383" s="37">
        <f>IF(B383="","",IF(ISNA(MATCH(B383,Equipment!$A$2:$A$501,0)),"Not in Equipment",IFERROR(INDEX(Equipment!$B$2:$B$501,MATCH(B383,Equipment!$A$2:$A$501,0))&amp;"","")))</f>
      </c>
      <c r="D383" s="37">
        <f>IF(B383="","",IFERROR(INDEX(Equipment!$C$2:$C$501,MATCH(B383,Equipment!$A$2:$A$501,0))&amp;"",""))</f>
      </c>
      <c r="E383" s="35"/>
      <c r="F383" s="30"/>
      <c r="G383" s="33"/>
      <c r="H383" s="32"/>
      <c r="I383" s="30"/>
      <c r="J383" s="35"/>
      <c r="K383" s="33"/>
      <c r="L383" s="39">
        <f>IF(OR(B383="",G383=""),"",INT(IF(K383="",NOW(),K383)-G383))</f>
      </c>
      <c r="M383" s="38">
        <f>IF(OR(E383="",J383=""),"",IFERROR(IF(MATCH(J383,{"new","good","worn","damaged"},0)&gt;MATCH(E383,{"new","good","worn","damaged"},0),"Worse","OK"),""))</f>
      </c>
      <c r="N383" s="36"/>
      <c r="O383" s="37">
        <f>IF(A383="Overdue",INT(H383)+ROW()/100000,"")</f>
      </c>
      <c r="P383" s="37">
        <f>IF(AND(B383&lt;&gt;"",K383=""),B383,"")</f>
      </c>
    </row>
    <row r="384">
      <c r="A384" s="38">
        <f>IF(B384="","",IF(K384&lt;&gt;"","Returned",IF(H384="","Open-ended",IF(INT(H384)&lt;TODAY(),"Overdue",IF(INT(H384)=TODAY(),"Due today","Out")))))</f>
      </c>
      <c r="B384" s="31"/>
      <c r="C384" s="37">
        <f>IF(B384="","",IF(ISNA(MATCH(B384,Equipment!$A$2:$A$501,0)),"Not in Equipment",IFERROR(INDEX(Equipment!$B$2:$B$501,MATCH(B384,Equipment!$A$2:$A$501,0))&amp;"","")))</f>
      </c>
      <c r="D384" s="37">
        <f>IF(B384="","",IFERROR(INDEX(Equipment!$C$2:$C$501,MATCH(B384,Equipment!$A$2:$A$501,0))&amp;"",""))</f>
      </c>
      <c r="E384" s="35"/>
      <c r="F384" s="30"/>
      <c r="G384" s="33"/>
      <c r="H384" s="32"/>
      <c r="I384" s="30"/>
      <c r="J384" s="35"/>
      <c r="K384" s="33"/>
      <c r="L384" s="39">
        <f>IF(OR(B384="",G384=""),"",INT(IF(K384="",NOW(),K384)-G384))</f>
      </c>
      <c r="M384" s="38">
        <f>IF(OR(E384="",J384=""),"",IFERROR(IF(MATCH(J384,{"new","good","worn","damaged"},0)&gt;MATCH(E384,{"new","good","worn","damaged"},0),"Worse","OK"),""))</f>
      </c>
      <c r="N384" s="36"/>
      <c r="O384" s="37">
        <f>IF(A384="Overdue",INT(H384)+ROW()/100000,"")</f>
      </c>
      <c r="P384" s="37">
        <f>IF(AND(B384&lt;&gt;"",K384=""),B384,"")</f>
      </c>
    </row>
    <row r="385">
      <c r="A385" s="38">
        <f>IF(B385="","",IF(K385&lt;&gt;"","Returned",IF(H385="","Open-ended",IF(INT(H385)&lt;TODAY(),"Overdue",IF(INT(H385)=TODAY(),"Due today","Out")))))</f>
      </c>
      <c r="B385" s="31"/>
      <c r="C385" s="37">
        <f>IF(B385="","",IF(ISNA(MATCH(B385,Equipment!$A$2:$A$501,0)),"Not in Equipment",IFERROR(INDEX(Equipment!$B$2:$B$501,MATCH(B385,Equipment!$A$2:$A$501,0))&amp;"","")))</f>
      </c>
      <c r="D385" s="37">
        <f>IF(B385="","",IFERROR(INDEX(Equipment!$C$2:$C$501,MATCH(B385,Equipment!$A$2:$A$501,0))&amp;"",""))</f>
      </c>
      <c r="E385" s="35"/>
      <c r="F385" s="30"/>
      <c r="G385" s="33"/>
      <c r="H385" s="32"/>
      <c r="I385" s="30"/>
      <c r="J385" s="35"/>
      <c r="K385" s="33"/>
      <c r="L385" s="39">
        <f>IF(OR(B385="",G385=""),"",INT(IF(K385="",NOW(),K385)-G385))</f>
      </c>
      <c r="M385" s="38">
        <f>IF(OR(E385="",J385=""),"",IFERROR(IF(MATCH(J385,{"new","good","worn","damaged"},0)&gt;MATCH(E385,{"new","good","worn","damaged"},0),"Worse","OK"),""))</f>
      </c>
      <c r="N385" s="36"/>
      <c r="O385" s="37">
        <f>IF(A385="Overdue",INT(H385)+ROW()/100000,"")</f>
      </c>
      <c r="P385" s="37">
        <f>IF(AND(B385&lt;&gt;"",K385=""),B385,"")</f>
      </c>
    </row>
    <row r="386">
      <c r="A386" s="38">
        <f>IF(B386="","",IF(K386&lt;&gt;"","Returned",IF(H386="","Open-ended",IF(INT(H386)&lt;TODAY(),"Overdue",IF(INT(H386)=TODAY(),"Due today","Out")))))</f>
      </c>
      <c r="B386" s="31"/>
      <c r="C386" s="37">
        <f>IF(B386="","",IF(ISNA(MATCH(B386,Equipment!$A$2:$A$501,0)),"Not in Equipment",IFERROR(INDEX(Equipment!$B$2:$B$501,MATCH(B386,Equipment!$A$2:$A$501,0))&amp;"","")))</f>
      </c>
      <c r="D386" s="37">
        <f>IF(B386="","",IFERROR(INDEX(Equipment!$C$2:$C$501,MATCH(B386,Equipment!$A$2:$A$501,0))&amp;"",""))</f>
      </c>
      <c r="E386" s="35"/>
      <c r="F386" s="30"/>
      <c r="G386" s="33"/>
      <c r="H386" s="32"/>
      <c r="I386" s="30"/>
      <c r="J386" s="35"/>
      <c r="K386" s="33"/>
      <c r="L386" s="39">
        <f>IF(OR(B386="",G386=""),"",INT(IF(K386="",NOW(),K386)-G386))</f>
      </c>
      <c r="M386" s="38">
        <f>IF(OR(E386="",J386=""),"",IFERROR(IF(MATCH(J386,{"new","good","worn","damaged"},0)&gt;MATCH(E386,{"new","good","worn","damaged"},0),"Worse","OK"),""))</f>
      </c>
      <c r="N386" s="36"/>
      <c r="O386" s="37">
        <f>IF(A386="Overdue",INT(H386)+ROW()/100000,"")</f>
      </c>
      <c r="P386" s="37">
        <f>IF(AND(B386&lt;&gt;"",K386=""),B386,"")</f>
      </c>
    </row>
    <row r="387">
      <c r="A387" s="38">
        <f>IF(B387="","",IF(K387&lt;&gt;"","Returned",IF(H387="","Open-ended",IF(INT(H387)&lt;TODAY(),"Overdue",IF(INT(H387)=TODAY(),"Due today","Out")))))</f>
      </c>
      <c r="B387" s="31"/>
      <c r="C387" s="37">
        <f>IF(B387="","",IF(ISNA(MATCH(B387,Equipment!$A$2:$A$501,0)),"Not in Equipment",IFERROR(INDEX(Equipment!$B$2:$B$501,MATCH(B387,Equipment!$A$2:$A$501,0))&amp;"","")))</f>
      </c>
      <c r="D387" s="37">
        <f>IF(B387="","",IFERROR(INDEX(Equipment!$C$2:$C$501,MATCH(B387,Equipment!$A$2:$A$501,0))&amp;"",""))</f>
      </c>
      <c r="E387" s="35"/>
      <c r="F387" s="30"/>
      <c r="G387" s="33"/>
      <c r="H387" s="32"/>
      <c r="I387" s="30"/>
      <c r="J387" s="35"/>
      <c r="K387" s="33"/>
      <c r="L387" s="39">
        <f>IF(OR(B387="",G387=""),"",INT(IF(K387="",NOW(),K387)-G387))</f>
      </c>
      <c r="M387" s="38">
        <f>IF(OR(E387="",J387=""),"",IFERROR(IF(MATCH(J387,{"new","good","worn","damaged"},0)&gt;MATCH(E387,{"new","good","worn","damaged"},0),"Worse","OK"),""))</f>
      </c>
      <c r="N387" s="36"/>
      <c r="O387" s="37">
        <f>IF(A387="Overdue",INT(H387)+ROW()/100000,"")</f>
      </c>
      <c r="P387" s="37">
        <f>IF(AND(B387&lt;&gt;"",K387=""),B387,"")</f>
      </c>
    </row>
    <row r="388">
      <c r="A388" s="38">
        <f>IF(B388="","",IF(K388&lt;&gt;"","Returned",IF(H388="","Open-ended",IF(INT(H388)&lt;TODAY(),"Overdue",IF(INT(H388)=TODAY(),"Due today","Out")))))</f>
      </c>
      <c r="B388" s="31"/>
      <c r="C388" s="37">
        <f>IF(B388="","",IF(ISNA(MATCH(B388,Equipment!$A$2:$A$501,0)),"Not in Equipment",IFERROR(INDEX(Equipment!$B$2:$B$501,MATCH(B388,Equipment!$A$2:$A$501,0))&amp;"","")))</f>
      </c>
      <c r="D388" s="37">
        <f>IF(B388="","",IFERROR(INDEX(Equipment!$C$2:$C$501,MATCH(B388,Equipment!$A$2:$A$501,0))&amp;"",""))</f>
      </c>
      <c r="E388" s="35"/>
      <c r="F388" s="30"/>
      <c r="G388" s="33"/>
      <c r="H388" s="32"/>
      <c r="I388" s="30"/>
      <c r="J388" s="35"/>
      <c r="K388" s="33"/>
      <c r="L388" s="39">
        <f>IF(OR(B388="",G388=""),"",INT(IF(K388="",NOW(),K388)-G388))</f>
      </c>
      <c r="M388" s="38">
        <f>IF(OR(E388="",J388=""),"",IFERROR(IF(MATCH(J388,{"new","good","worn","damaged"},0)&gt;MATCH(E388,{"new","good","worn","damaged"},0),"Worse","OK"),""))</f>
      </c>
      <c r="N388" s="36"/>
      <c r="O388" s="37">
        <f>IF(A388="Overdue",INT(H388)+ROW()/100000,"")</f>
      </c>
      <c r="P388" s="37">
        <f>IF(AND(B388&lt;&gt;"",K388=""),B388,"")</f>
      </c>
    </row>
    <row r="389">
      <c r="A389" s="38">
        <f>IF(B389="","",IF(K389&lt;&gt;"","Returned",IF(H389="","Open-ended",IF(INT(H389)&lt;TODAY(),"Overdue",IF(INT(H389)=TODAY(),"Due today","Out")))))</f>
      </c>
      <c r="B389" s="31"/>
      <c r="C389" s="37">
        <f>IF(B389="","",IF(ISNA(MATCH(B389,Equipment!$A$2:$A$501,0)),"Not in Equipment",IFERROR(INDEX(Equipment!$B$2:$B$501,MATCH(B389,Equipment!$A$2:$A$501,0))&amp;"","")))</f>
      </c>
      <c r="D389" s="37">
        <f>IF(B389="","",IFERROR(INDEX(Equipment!$C$2:$C$501,MATCH(B389,Equipment!$A$2:$A$501,0))&amp;"",""))</f>
      </c>
      <c r="E389" s="35"/>
      <c r="F389" s="30"/>
      <c r="G389" s="33"/>
      <c r="H389" s="32"/>
      <c r="I389" s="30"/>
      <c r="J389" s="35"/>
      <c r="K389" s="33"/>
      <c r="L389" s="39">
        <f>IF(OR(B389="",G389=""),"",INT(IF(K389="",NOW(),K389)-G389))</f>
      </c>
      <c r="M389" s="38">
        <f>IF(OR(E389="",J389=""),"",IFERROR(IF(MATCH(J389,{"new","good","worn","damaged"},0)&gt;MATCH(E389,{"new","good","worn","damaged"},0),"Worse","OK"),""))</f>
      </c>
      <c r="N389" s="36"/>
      <c r="O389" s="37">
        <f>IF(A389="Overdue",INT(H389)+ROW()/100000,"")</f>
      </c>
      <c r="P389" s="37">
        <f>IF(AND(B389&lt;&gt;"",K389=""),B389,"")</f>
      </c>
    </row>
    <row r="390">
      <c r="A390" s="38">
        <f>IF(B390="","",IF(K390&lt;&gt;"","Returned",IF(H390="","Open-ended",IF(INT(H390)&lt;TODAY(),"Overdue",IF(INT(H390)=TODAY(),"Due today","Out")))))</f>
      </c>
      <c r="B390" s="31"/>
      <c r="C390" s="37">
        <f>IF(B390="","",IF(ISNA(MATCH(B390,Equipment!$A$2:$A$501,0)),"Not in Equipment",IFERROR(INDEX(Equipment!$B$2:$B$501,MATCH(B390,Equipment!$A$2:$A$501,0))&amp;"","")))</f>
      </c>
      <c r="D390" s="37">
        <f>IF(B390="","",IFERROR(INDEX(Equipment!$C$2:$C$501,MATCH(B390,Equipment!$A$2:$A$501,0))&amp;"",""))</f>
      </c>
      <c r="E390" s="35"/>
      <c r="F390" s="30"/>
      <c r="G390" s="33"/>
      <c r="H390" s="32"/>
      <c r="I390" s="30"/>
      <c r="J390" s="35"/>
      <c r="K390" s="33"/>
      <c r="L390" s="39">
        <f>IF(OR(B390="",G390=""),"",INT(IF(K390="",NOW(),K390)-G390))</f>
      </c>
      <c r="M390" s="38">
        <f>IF(OR(E390="",J390=""),"",IFERROR(IF(MATCH(J390,{"new","good","worn","damaged"},0)&gt;MATCH(E390,{"new","good","worn","damaged"},0),"Worse","OK"),""))</f>
      </c>
      <c r="N390" s="36"/>
      <c r="O390" s="37">
        <f>IF(A390="Overdue",INT(H390)+ROW()/100000,"")</f>
      </c>
      <c r="P390" s="37">
        <f>IF(AND(B390&lt;&gt;"",K390=""),B390,"")</f>
      </c>
    </row>
    <row r="391">
      <c r="A391" s="38">
        <f>IF(B391="","",IF(K391&lt;&gt;"","Returned",IF(H391="","Open-ended",IF(INT(H391)&lt;TODAY(),"Overdue",IF(INT(H391)=TODAY(),"Due today","Out")))))</f>
      </c>
      <c r="B391" s="31"/>
      <c r="C391" s="37">
        <f>IF(B391="","",IF(ISNA(MATCH(B391,Equipment!$A$2:$A$501,0)),"Not in Equipment",IFERROR(INDEX(Equipment!$B$2:$B$501,MATCH(B391,Equipment!$A$2:$A$501,0))&amp;"","")))</f>
      </c>
      <c r="D391" s="37">
        <f>IF(B391="","",IFERROR(INDEX(Equipment!$C$2:$C$501,MATCH(B391,Equipment!$A$2:$A$501,0))&amp;"",""))</f>
      </c>
      <c r="E391" s="35"/>
      <c r="F391" s="30"/>
      <c r="G391" s="33"/>
      <c r="H391" s="32"/>
      <c r="I391" s="30"/>
      <c r="J391" s="35"/>
      <c r="K391" s="33"/>
      <c r="L391" s="39">
        <f>IF(OR(B391="",G391=""),"",INT(IF(K391="",NOW(),K391)-G391))</f>
      </c>
      <c r="M391" s="38">
        <f>IF(OR(E391="",J391=""),"",IFERROR(IF(MATCH(J391,{"new","good","worn","damaged"},0)&gt;MATCH(E391,{"new","good","worn","damaged"},0),"Worse","OK"),""))</f>
      </c>
      <c r="N391" s="36"/>
      <c r="O391" s="37">
        <f>IF(A391="Overdue",INT(H391)+ROW()/100000,"")</f>
      </c>
      <c r="P391" s="37">
        <f>IF(AND(B391&lt;&gt;"",K391=""),B391,"")</f>
      </c>
    </row>
    <row r="392">
      <c r="A392" s="38">
        <f>IF(B392="","",IF(K392&lt;&gt;"","Returned",IF(H392="","Open-ended",IF(INT(H392)&lt;TODAY(),"Overdue",IF(INT(H392)=TODAY(),"Due today","Out")))))</f>
      </c>
      <c r="B392" s="31"/>
      <c r="C392" s="37">
        <f>IF(B392="","",IF(ISNA(MATCH(B392,Equipment!$A$2:$A$501,0)),"Not in Equipment",IFERROR(INDEX(Equipment!$B$2:$B$501,MATCH(B392,Equipment!$A$2:$A$501,0))&amp;"","")))</f>
      </c>
      <c r="D392" s="37">
        <f>IF(B392="","",IFERROR(INDEX(Equipment!$C$2:$C$501,MATCH(B392,Equipment!$A$2:$A$501,0))&amp;"",""))</f>
      </c>
      <c r="E392" s="35"/>
      <c r="F392" s="30"/>
      <c r="G392" s="33"/>
      <c r="H392" s="32"/>
      <c r="I392" s="30"/>
      <c r="J392" s="35"/>
      <c r="K392" s="33"/>
      <c r="L392" s="39">
        <f>IF(OR(B392="",G392=""),"",INT(IF(K392="",NOW(),K392)-G392))</f>
      </c>
      <c r="M392" s="38">
        <f>IF(OR(E392="",J392=""),"",IFERROR(IF(MATCH(J392,{"new","good","worn","damaged"},0)&gt;MATCH(E392,{"new","good","worn","damaged"},0),"Worse","OK"),""))</f>
      </c>
      <c r="N392" s="36"/>
      <c r="O392" s="37">
        <f>IF(A392="Overdue",INT(H392)+ROW()/100000,"")</f>
      </c>
      <c r="P392" s="37">
        <f>IF(AND(B392&lt;&gt;"",K392=""),B392,"")</f>
      </c>
    </row>
    <row r="393">
      <c r="A393" s="38">
        <f>IF(B393="","",IF(K393&lt;&gt;"","Returned",IF(H393="","Open-ended",IF(INT(H393)&lt;TODAY(),"Overdue",IF(INT(H393)=TODAY(),"Due today","Out")))))</f>
      </c>
      <c r="B393" s="31"/>
      <c r="C393" s="37">
        <f>IF(B393="","",IF(ISNA(MATCH(B393,Equipment!$A$2:$A$501,0)),"Not in Equipment",IFERROR(INDEX(Equipment!$B$2:$B$501,MATCH(B393,Equipment!$A$2:$A$501,0))&amp;"","")))</f>
      </c>
      <c r="D393" s="37">
        <f>IF(B393="","",IFERROR(INDEX(Equipment!$C$2:$C$501,MATCH(B393,Equipment!$A$2:$A$501,0))&amp;"",""))</f>
      </c>
      <c r="E393" s="35"/>
      <c r="F393" s="30"/>
      <c r="G393" s="33"/>
      <c r="H393" s="32"/>
      <c r="I393" s="30"/>
      <c r="J393" s="35"/>
      <c r="K393" s="33"/>
      <c r="L393" s="39">
        <f>IF(OR(B393="",G393=""),"",INT(IF(K393="",NOW(),K393)-G393))</f>
      </c>
      <c r="M393" s="38">
        <f>IF(OR(E393="",J393=""),"",IFERROR(IF(MATCH(J393,{"new","good","worn","damaged"},0)&gt;MATCH(E393,{"new","good","worn","damaged"},0),"Worse","OK"),""))</f>
      </c>
      <c r="N393" s="36"/>
      <c r="O393" s="37">
        <f>IF(A393="Overdue",INT(H393)+ROW()/100000,"")</f>
      </c>
      <c r="P393" s="37">
        <f>IF(AND(B393&lt;&gt;"",K393=""),B393,"")</f>
      </c>
    </row>
    <row r="394">
      <c r="A394" s="38">
        <f>IF(B394="","",IF(K394&lt;&gt;"","Returned",IF(H394="","Open-ended",IF(INT(H394)&lt;TODAY(),"Overdue",IF(INT(H394)=TODAY(),"Due today","Out")))))</f>
      </c>
      <c r="B394" s="31"/>
      <c r="C394" s="37">
        <f>IF(B394="","",IF(ISNA(MATCH(B394,Equipment!$A$2:$A$501,0)),"Not in Equipment",IFERROR(INDEX(Equipment!$B$2:$B$501,MATCH(B394,Equipment!$A$2:$A$501,0))&amp;"","")))</f>
      </c>
      <c r="D394" s="37">
        <f>IF(B394="","",IFERROR(INDEX(Equipment!$C$2:$C$501,MATCH(B394,Equipment!$A$2:$A$501,0))&amp;"",""))</f>
      </c>
      <c r="E394" s="35"/>
      <c r="F394" s="30"/>
      <c r="G394" s="33"/>
      <c r="H394" s="32"/>
      <c r="I394" s="30"/>
      <c r="J394" s="35"/>
      <c r="K394" s="33"/>
      <c r="L394" s="39">
        <f>IF(OR(B394="",G394=""),"",INT(IF(K394="",NOW(),K394)-G394))</f>
      </c>
      <c r="M394" s="38">
        <f>IF(OR(E394="",J394=""),"",IFERROR(IF(MATCH(J394,{"new","good","worn","damaged"},0)&gt;MATCH(E394,{"new","good","worn","damaged"},0),"Worse","OK"),""))</f>
      </c>
      <c r="N394" s="36"/>
      <c r="O394" s="37">
        <f>IF(A394="Overdue",INT(H394)+ROW()/100000,"")</f>
      </c>
      <c r="P394" s="37">
        <f>IF(AND(B394&lt;&gt;"",K394=""),B394,"")</f>
      </c>
    </row>
    <row r="395">
      <c r="A395" s="38">
        <f>IF(B395="","",IF(K395&lt;&gt;"","Returned",IF(H395="","Open-ended",IF(INT(H395)&lt;TODAY(),"Overdue",IF(INT(H395)=TODAY(),"Due today","Out")))))</f>
      </c>
      <c r="B395" s="31"/>
      <c r="C395" s="37">
        <f>IF(B395="","",IF(ISNA(MATCH(B395,Equipment!$A$2:$A$501,0)),"Not in Equipment",IFERROR(INDEX(Equipment!$B$2:$B$501,MATCH(B395,Equipment!$A$2:$A$501,0))&amp;"","")))</f>
      </c>
      <c r="D395" s="37">
        <f>IF(B395="","",IFERROR(INDEX(Equipment!$C$2:$C$501,MATCH(B395,Equipment!$A$2:$A$501,0))&amp;"",""))</f>
      </c>
      <c r="E395" s="35"/>
      <c r="F395" s="30"/>
      <c r="G395" s="33"/>
      <c r="H395" s="32"/>
      <c r="I395" s="30"/>
      <c r="J395" s="35"/>
      <c r="K395" s="33"/>
      <c r="L395" s="39">
        <f>IF(OR(B395="",G395=""),"",INT(IF(K395="",NOW(),K395)-G395))</f>
      </c>
      <c r="M395" s="38">
        <f>IF(OR(E395="",J395=""),"",IFERROR(IF(MATCH(J395,{"new","good","worn","damaged"},0)&gt;MATCH(E395,{"new","good","worn","damaged"},0),"Worse","OK"),""))</f>
      </c>
      <c r="N395" s="36"/>
      <c r="O395" s="37">
        <f>IF(A395="Overdue",INT(H395)+ROW()/100000,"")</f>
      </c>
      <c r="P395" s="37">
        <f>IF(AND(B395&lt;&gt;"",K395=""),B395,"")</f>
      </c>
    </row>
    <row r="396">
      <c r="A396" s="38">
        <f>IF(B396="","",IF(K396&lt;&gt;"","Returned",IF(H396="","Open-ended",IF(INT(H396)&lt;TODAY(),"Overdue",IF(INT(H396)=TODAY(),"Due today","Out")))))</f>
      </c>
      <c r="B396" s="31"/>
      <c r="C396" s="37">
        <f>IF(B396="","",IF(ISNA(MATCH(B396,Equipment!$A$2:$A$501,0)),"Not in Equipment",IFERROR(INDEX(Equipment!$B$2:$B$501,MATCH(B396,Equipment!$A$2:$A$501,0))&amp;"","")))</f>
      </c>
      <c r="D396" s="37">
        <f>IF(B396="","",IFERROR(INDEX(Equipment!$C$2:$C$501,MATCH(B396,Equipment!$A$2:$A$501,0))&amp;"",""))</f>
      </c>
      <c r="E396" s="35"/>
      <c r="F396" s="30"/>
      <c r="G396" s="33"/>
      <c r="H396" s="32"/>
      <c r="I396" s="30"/>
      <c r="J396" s="35"/>
      <c r="K396" s="33"/>
      <c r="L396" s="39">
        <f>IF(OR(B396="",G396=""),"",INT(IF(K396="",NOW(),K396)-G396))</f>
      </c>
      <c r="M396" s="38">
        <f>IF(OR(E396="",J396=""),"",IFERROR(IF(MATCH(J396,{"new","good","worn","damaged"},0)&gt;MATCH(E396,{"new","good","worn","damaged"},0),"Worse","OK"),""))</f>
      </c>
      <c r="N396" s="36"/>
      <c r="O396" s="37">
        <f>IF(A396="Overdue",INT(H396)+ROW()/100000,"")</f>
      </c>
      <c r="P396" s="37">
        <f>IF(AND(B396&lt;&gt;"",K396=""),B396,"")</f>
      </c>
    </row>
    <row r="397">
      <c r="A397" s="38">
        <f>IF(B397="","",IF(K397&lt;&gt;"","Returned",IF(H397="","Open-ended",IF(INT(H397)&lt;TODAY(),"Overdue",IF(INT(H397)=TODAY(),"Due today","Out")))))</f>
      </c>
      <c r="B397" s="31"/>
      <c r="C397" s="37">
        <f>IF(B397="","",IF(ISNA(MATCH(B397,Equipment!$A$2:$A$501,0)),"Not in Equipment",IFERROR(INDEX(Equipment!$B$2:$B$501,MATCH(B397,Equipment!$A$2:$A$501,0))&amp;"","")))</f>
      </c>
      <c r="D397" s="37">
        <f>IF(B397="","",IFERROR(INDEX(Equipment!$C$2:$C$501,MATCH(B397,Equipment!$A$2:$A$501,0))&amp;"",""))</f>
      </c>
      <c r="E397" s="35"/>
      <c r="F397" s="30"/>
      <c r="G397" s="33"/>
      <c r="H397" s="32"/>
      <c r="I397" s="30"/>
      <c r="J397" s="35"/>
      <c r="K397" s="33"/>
      <c r="L397" s="39">
        <f>IF(OR(B397="",G397=""),"",INT(IF(K397="",NOW(),K397)-G397))</f>
      </c>
      <c r="M397" s="38">
        <f>IF(OR(E397="",J397=""),"",IFERROR(IF(MATCH(J397,{"new","good","worn","damaged"},0)&gt;MATCH(E397,{"new","good","worn","damaged"},0),"Worse","OK"),""))</f>
      </c>
      <c r="N397" s="36"/>
      <c r="O397" s="37">
        <f>IF(A397="Overdue",INT(H397)+ROW()/100000,"")</f>
      </c>
      <c r="P397" s="37">
        <f>IF(AND(B397&lt;&gt;"",K397=""),B397,"")</f>
      </c>
    </row>
    <row r="398">
      <c r="A398" s="38">
        <f>IF(B398="","",IF(K398&lt;&gt;"","Returned",IF(H398="","Open-ended",IF(INT(H398)&lt;TODAY(),"Overdue",IF(INT(H398)=TODAY(),"Due today","Out")))))</f>
      </c>
      <c r="B398" s="31"/>
      <c r="C398" s="37">
        <f>IF(B398="","",IF(ISNA(MATCH(B398,Equipment!$A$2:$A$501,0)),"Not in Equipment",IFERROR(INDEX(Equipment!$B$2:$B$501,MATCH(B398,Equipment!$A$2:$A$501,0))&amp;"","")))</f>
      </c>
      <c r="D398" s="37">
        <f>IF(B398="","",IFERROR(INDEX(Equipment!$C$2:$C$501,MATCH(B398,Equipment!$A$2:$A$501,0))&amp;"",""))</f>
      </c>
      <c r="E398" s="35"/>
      <c r="F398" s="30"/>
      <c r="G398" s="33"/>
      <c r="H398" s="32"/>
      <c r="I398" s="30"/>
      <c r="J398" s="35"/>
      <c r="K398" s="33"/>
      <c r="L398" s="39">
        <f>IF(OR(B398="",G398=""),"",INT(IF(K398="",NOW(),K398)-G398))</f>
      </c>
      <c r="M398" s="38">
        <f>IF(OR(E398="",J398=""),"",IFERROR(IF(MATCH(J398,{"new","good","worn","damaged"},0)&gt;MATCH(E398,{"new","good","worn","damaged"},0),"Worse","OK"),""))</f>
      </c>
      <c r="N398" s="36"/>
      <c r="O398" s="37">
        <f>IF(A398="Overdue",INT(H398)+ROW()/100000,"")</f>
      </c>
      <c r="P398" s="37">
        <f>IF(AND(B398&lt;&gt;"",K398=""),B398,"")</f>
      </c>
    </row>
    <row r="399">
      <c r="A399" s="38">
        <f>IF(B399="","",IF(K399&lt;&gt;"","Returned",IF(H399="","Open-ended",IF(INT(H399)&lt;TODAY(),"Overdue",IF(INT(H399)=TODAY(),"Due today","Out")))))</f>
      </c>
      <c r="B399" s="31"/>
      <c r="C399" s="37">
        <f>IF(B399="","",IF(ISNA(MATCH(B399,Equipment!$A$2:$A$501,0)),"Not in Equipment",IFERROR(INDEX(Equipment!$B$2:$B$501,MATCH(B399,Equipment!$A$2:$A$501,0))&amp;"","")))</f>
      </c>
      <c r="D399" s="37">
        <f>IF(B399="","",IFERROR(INDEX(Equipment!$C$2:$C$501,MATCH(B399,Equipment!$A$2:$A$501,0))&amp;"",""))</f>
      </c>
      <c r="E399" s="35"/>
      <c r="F399" s="30"/>
      <c r="G399" s="33"/>
      <c r="H399" s="32"/>
      <c r="I399" s="30"/>
      <c r="J399" s="35"/>
      <c r="K399" s="33"/>
      <c r="L399" s="39">
        <f>IF(OR(B399="",G399=""),"",INT(IF(K399="",NOW(),K399)-G399))</f>
      </c>
      <c r="M399" s="38">
        <f>IF(OR(E399="",J399=""),"",IFERROR(IF(MATCH(J399,{"new","good","worn","damaged"},0)&gt;MATCH(E399,{"new","good","worn","damaged"},0),"Worse","OK"),""))</f>
      </c>
      <c r="N399" s="36"/>
      <c r="O399" s="37">
        <f>IF(A399="Overdue",INT(H399)+ROW()/100000,"")</f>
      </c>
      <c r="P399" s="37">
        <f>IF(AND(B399&lt;&gt;"",K399=""),B399,"")</f>
      </c>
    </row>
    <row r="400">
      <c r="A400" s="38">
        <f>IF(B400="","",IF(K400&lt;&gt;"","Returned",IF(H400="","Open-ended",IF(INT(H400)&lt;TODAY(),"Overdue",IF(INT(H400)=TODAY(),"Due today","Out")))))</f>
      </c>
      <c r="B400" s="31"/>
      <c r="C400" s="37">
        <f>IF(B400="","",IF(ISNA(MATCH(B400,Equipment!$A$2:$A$501,0)),"Not in Equipment",IFERROR(INDEX(Equipment!$B$2:$B$501,MATCH(B400,Equipment!$A$2:$A$501,0))&amp;"","")))</f>
      </c>
      <c r="D400" s="37">
        <f>IF(B400="","",IFERROR(INDEX(Equipment!$C$2:$C$501,MATCH(B400,Equipment!$A$2:$A$501,0))&amp;"",""))</f>
      </c>
      <c r="E400" s="35"/>
      <c r="F400" s="30"/>
      <c r="G400" s="33"/>
      <c r="H400" s="32"/>
      <c r="I400" s="30"/>
      <c r="J400" s="35"/>
      <c r="K400" s="33"/>
      <c r="L400" s="39">
        <f>IF(OR(B400="",G400=""),"",INT(IF(K400="",NOW(),K400)-G400))</f>
      </c>
      <c r="M400" s="38">
        <f>IF(OR(E400="",J400=""),"",IFERROR(IF(MATCH(J400,{"new","good","worn","damaged"},0)&gt;MATCH(E400,{"new","good","worn","damaged"},0),"Worse","OK"),""))</f>
      </c>
      <c r="N400" s="36"/>
      <c r="O400" s="37">
        <f>IF(A400="Overdue",INT(H400)+ROW()/100000,"")</f>
      </c>
      <c r="P400" s="37">
        <f>IF(AND(B400&lt;&gt;"",K400=""),B400,"")</f>
      </c>
    </row>
    <row r="401">
      <c r="A401" s="38">
        <f>IF(B401="","",IF(K401&lt;&gt;"","Returned",IF(H401="","Open-ended",IF(INT(H401)&lt;TODAY(),"Overdue",IF(INT(H401)=TODAY(),"Due today","Out")))))</f>
      </c>
      <c r="B401" s="31"/>
      <c r="C401" s="37">
        <f>IF(B401="","",IF(ISNA(MATCH(B401,Equipment!$A$2:$A$501,0)),"Not in Equipment",IFERROR(INDEX(Equipment!$B$2:$B$501,MATCH(B401,Equipment!$A$2:$A$501,0))&amp;"","")))</f>
      </c>
      <c r="D401" s="37">
        <f>IF(B401="","",IFERROR(INDEX(Equipment!$C$2:$C$501,MATCH(B401,Equipment!$A$2:$A$501,0))&amp;"",""))</f>
      </c>
      <c r="E401" s="35"/>
      <c r="F401" s="30"/>
      <c r="G401" s="33"/>
      <c r="H401" s="32"/>
      <c r="I401" s="30"/>
      <c r="J401" s="35"/>
      <c r="K401" s="33"/>
      <c r="L401" s="39">
        <f>IF(OR(B401="",G401=""),"",INT(IF(K401="",NOW(),K401)-G401))</f>
      </c>
      <c r="M401" s="38">
        <f>IF(OR(E401="",J401=""),"",IFERROR(IF(MATCH(J401,{"new","good","worn","damaged"},0)&gt;MATCH(E401,{"new","good","worn","damaged"},0),"Worse","OK"),""))</f>
      </c>
      <c r="N401" s="36"/>
      <c r="O401" s="37">
        <f>IF(A401="Overdue",INT(H401)+ROW()/100000,"")</f>
      </c>
      <c r="P401" s="37">
        <f>IF(AND(B401&lt;&gt;"",K401=""),B401,"")</f>
      </c>
    </row>
    <row r="402">
      <c r="A402" s="38">
        <f>IF(B402="","",IF(K402&lt;&gt;"","Returned",IF(H402="","Open-ended",IF(INT(H402)&lt;TODAY(),"Overdue",IF(INT(H402)=TODAY(),"Due today","Out")))))</f>
      </c>
      <c r="B402" s="31"/>
      <c r="C402" s="37">
        <f>IF(B402="","",IF(ISNA(MATCH(B402,Equipment!$A$2:$A$501,0)),"Not in Equipment",IFERROR(INDEX(Equipment!$B$2:$B$501,MATCH(B402,Equipment!$A$2:$A$501,0))&amp;"","")))</f>
      </c>
      <c r="D402" s="37">
        <f>IF(B402="","",IFERROR(INDEX(Equipment!$C$2:$C$501,MATCH(B402,Equipment!$A$2:$A$501,0))&amp;"",""))</f>
      </c>
      <c r="E402" s="35"/>
      <c r="F402" s="30"/>
      <c r="G402" s="33"/>
      <c r="H402" s="32"/>
      <c r="I402" s="30"/>
      <c r="J402" s="35"/>
      <c r="K402" s="33"/>
      <c r="L402" s="39">
        <f>IF(OR(B402="",G402=""),"",INT(IF(K402="",NOW(),K402)-G402))</f>
      </c>
      <c r="M402" s="38">
        <f>IF(OR(E402="",J402=""),"",IFERROR(IF(MATCH(J402,{"new","good","worn","damaged"},0)&gt;MATCH(E402,{"new","good","worn","damaged"},0),"Worse","OK"),""))</f>
      </c>
      <c r="N402" s="36"/>
      <c r="O402" s="37">
        <f>IF(A402="Overdue",INT(H402)+ROW()/100000,"")</f>
      </c>
      <c r="P402" s="37">
        <f>IF(AND(B402&lt;&gt;"",K402=""),B402,"")</f>
      </c>
    </row>
    <row r="403">
      <c r="A403" s="38">
        <f>IF(B403="","",IF(K403&lt;&gt;"","Returned",IF(H403="","Open-ended",IF(INT(H403)&lt;TODAY(),"Overdue",IF(INT(H403)=TODAY(),"Due today","Out")))))</f>
      </c>
      <c r="B403" s="31"/>
      <c r="C403" s="37">
        <f>IF(B403="","",IF(ISNA(MATCH(B403,Equipment!$A$2:$A$501,0)),"Not in Equipment",IFERROR(INDEX(Equipment!$B$2:$B$501,MATCH(B403,Equipment!$A$2:$A$501,0))&amp;"","")))</f>
      </c>
      <c r="D403" s="37">
        <f>IF(B403="","",IFERROR(INDEX(Equipment!$C$2:$C$501,MATCH(B403,Equipment!$A$2:$A$501,0))&amp;"",""))</f>
      </c>
      <c r="E403" s="35"/>
      <c r="F403" s="30"/>
      <c r="G403" s="33"/>
      <c r="H403" s="32"/>
      <c r="I403" s="30"/>
      <c r="J403" s="35"/>
      <c r="K403" s="33"/>
      <c r="L403" s="39">
        <f>IF(OR(B403="",G403=""),"",INT(IF(K403="",NOW(),K403)-G403))</f>
      </c>
      <c r="M403" s="38">
        <f>IF(OR(E403="",J403=""),"",IFERROR(IF(MATCH(J403,{"new","good","worn","damaged"},0)&gt;MATCH(E403,{"new","good","worn","damaged"},0),"Worse","OK"),""))</f>
      </c>
      <c r="N403" s="36"/>
      <c r="O403" s="37">
        <f>IF(A403="Overdue",INT(H403)+ROW()/100000,"")</f>
      </c>
      <c r="P403" s="37">
        <f>IF(AND(B403&lt;&gt;"",K403=""),B403,"")</f>
      </c>
    </row>
    <row r="404">
      <c r="A404" s="38">
        <f>IF(B404="","",IF(K404&lt;&gt;"","Returned",IF(H404="","Open-ended",IF(INT(H404)&lt;TODAY(),"Overdue",IF(INT(H404)=TODAY(),"Due today","Out")))))</f>
      </c>
      <c r="B404" s="31"/>
      <c r="C404" s="37">
        <f>IF(B404="","",IF(ISNA(MATCH(B404,Equipment!$A$2:$A$501,0)),"Not in Equipment",IFERROR(INDEX(Equipment!$B$2:$B$501,MATCH(B404,Equipment!$A$2:$A$501,0))&amp;"","")))</f>
      </c>
      <c r="D404" s="37">
        <f>IF(B404="","",IFERROR(INDEX(Equipment!$C$2:$C$501,MATCH(B404,Equipment!$A$2:$A$501,0))&amp;"",""))</f>
      </c>
      <c r="E404" s="35"/>
      <c r="F404" s="30"/>
      <c r="G404" s="33"/>
      <c r="H404" s="32"/>
      <c r="I404" s="30"/>
      <c r="J404" s="35"/>
      <c r="K404" s="33"/>
      <c r="L404" s="39">
        <f>IF(OR(B404="",G404=""),"",INT(IF(K404="",NOW(),K404)-G404))</f>
      </c>
      <c r="M404" s="38">
        <f>IF(OR(E404="",J404=""),"",IFERROR(IF(MATCH(J404,{"new","good","worn","damaged"},0)&gt;MATCH(E404,{"new","good","worn","damaged"},0),"Worse","OK"),""))</f>
      </c>
      <c r="N404" s="36"/>
      <c r="O404" s="37">
        <f>IF(A404="Overdue",INT(H404)+ROW()/100000,"")</f>
      </c>
      <c r="P404" s="37">
        <f>IF(AND(B404&lt;&gt;"",K404=""),B404,"")</f>
      </c>
    </row>
    <row r="405">
      <c r="A405" s="38">
        <f>IF(B405="","",IF(K405&lt;&gt;"","Returned",IF(H405="","Open-ended",IF(INT(H405)&lt;TODAY(),"Overdue",IF(INT(H405)=TODAY(),"Due today","Out")))))</f>
      </c>
      <c r="B405" s="31"/>
      <c r="C405" s="37">
        <f>IF(B405="","",IF(ISNA(MATCH(B405,Equipment!$A$2:$A$501,0)),"Not in Equipment",IFERROR(INDEX(Equipment!$B$2:$B$501,MATCH(B405,Equipment!$A$2:$A$501,0))&amp;"","")))</f>
      </c>
      <c r="D405" s="37">
        <f>IF(B405="","",IFERROR(INDEX(Equipment!$C$2:$C$501,MATCH(B405,Equipment!$A$2:$A$501,0))&amp;"",""))</f>
      </c>
      <c r="E405" s="35"/>
      <c r="F405" s="30"/>
      <c r="G405" s="33"/>
      <c r="H405" s="32"/>
      <c r="I405" s="30"/>
      <c r="J405" s="35"/>
      <c r="K405" s="33"/>
      <c r="L405" s="39">
        <f>IF(OR(B405="",G405=""),"",INT(IF(K405="",NOW(),K405)-G405))</f>
      </c>
      <c r="M405" s="38">
        <f>IF(OR(E405="",J405=""),"",IFERROR(IF(MATCH(J405,{"new","good","worn","damaged"},0)&gt;MATCH(E405,{"new","good","worn","damaged"},0),"Worse","OK"),""))</f>
      </c>
      <c r="N405" s="36"/>
      <c r="O405" s="37">
        <f>IF(A405="Overdue",INT(H405)+ROW()/100000,"")</f>
      </c>
      <c r="P405" s="37">
        <f>IF(AND(B405&lt;&gt;"",K405=""),B405,"")</f>
      </c>
    </row>
    <row r="406">
      <c r="A406" s="38">
        <f>IF(B406="","",IF(K406&lt;&gt;"","Returned",IF(H406="","Open-ended",IF(INT(H406)&lt;TODAY(),"Overdue",IF(INT(H406)=TODAY(),"Due today","Out")))))</f>
      </c>
      <c r="B406" s="31"/>
      <c r="C406" s="37">
        <f>IF(B406="","",IF(ISNA(MATCH(B406,Equipment!$A$2:$A$501,0)),"Not in Equipment",IFERROR(INDEX(Equipment!$B$2:$B$501,MATCH(B406,Equipment!$A$2:$A$501,0))&amp;"","")))</f>
      </c>
      <c r="D406" s="37">
        <f>IF(B406="","",IFERROR(INDEX(Equipment!$C$2:$C$501,MATCH(B406,Equipment!$A$2:$A$501,0))&amp;"",""))</f>
      </c>
      <c r="E406" s="35"/>
      <c r="F406" s="30"/>
      <c r="G406" s="33"/>
      <c r="H406" s="32"/>
      <c r="I406" s="30"/>
      <c r="J406" s="35"/>
      <c r="K406" s="33"/>
      <c r="L406" s="39">
        <f>IF(OR(B406="",G406=""),"",INT(IF(K406="",NOW(),K406)-G406))</f>
      </c>
      <c r="M406" s="38">
        <f>IF(OR(E406="",J406=""),"",IFERROR(IF(MATCH(J406,{"new","good","worn","damaged"},0)&gt;MATCH(E406,{"new","good","worn","damaged"},0),"Worse","OK"),""))</f>
      </c>
      <c r="N406" s="36"/>
      <c r="O406" s="37">
        <f>IF(A406="Overdue",INT(H406)+ROW()/100000,"")</f>
      </c>
      <c r="P406" s="37">
        <f>IF(AND(B406&lt;&gt;"",K406=""),B406,"")</f>
      </c>
    </row>
    <row r="407">
      <c r="A407" s="38">
        <f>IF(B407="","",IF(K407&lt;&gt;"","Returned",IF(H407="","Open-ended",IF(INT(H407)&lt;TODAY(),"Overdue",IF(INT(H407)=TODAY(),"Due today","Out")))))</f>
      </c>
      <c r="B407" s="31"/>
      <c r="C407" s="37">
        <f>IF(B407="","",IF(ISNA(MATCH(B407,Equipment!$A$2:$A$501,0)),"Not in Equipment",IFERROR(INDEX(Equipment!$B$2:$B$501,MATCH(B407,Equipment!$A$2:$A$501,0))&amp;"","")))</f>
      </c>
      <c r="D407" s="37">
        <f>IF(B407="","",IFERROR(INDEX(Equipment!$C$2:$C$501,MATCH(B407,Equipment!$A$2:$A$501,0))&amp;"",""))</f>
      </c>
      <c r="E407" s="35"/>
      <c r="F407" s="30"/>
      <c r="G407" s="33"/>
      <c r="H407" s="32"/>
      <c r="I407" s="30"/>
      <c r="J407" s="35"/>
      <c r="K407" s="33"/>
      <c r="L407" s="39">
        <f>IF(OR(B407="",G407=""),"",INT(IF(K407="",NOW(),K407)-G407))</f>
      </c>
      <c r="M407" s="38">
        <f>IF(OR(E407="",J407=""),"",IFERROR(IF(MATCH(J407,{"new","good","worn","damaged"},0)&gt;MATCH(E407,{"new","good","worn","damaged"},0),"Worse","OK"),""))</f>
      </c>
      <c r="N407" s="36"/>
      <c r="O407" s="37">
        <f>IF(A407="Overdue",INT(H407)+ROW()/100000,"")</f>
      </c>
      <c r="P407" s="37">
        <f>IF(AND(B407&lt;&gt;"",K407=""),B407,"")</f>
      </c>
    </row>
    <row r="408">
      <c r="A408" s="38">
        <f>IF(B408="","",IF(K408&lt;&gt;"","Returned",IF(H408="","Open-ended",IF(INT(H408)&lt;TODAY(),"Overdue",IF(INT(H408)=TODAY(),"Due today","Out")))))</f>
      </c>
      <c r="B408" s="31"/>
      <c r="C408" s="37">
        <f>IF(B408="","",IF(ISNA(MATCH(B408,Equipment!$A$2:$A$501,0)),"Not in Equipment",IFERROR(INDEX(Equipment!$B$2:$B$501,MATCH(B408,Equipment!$A$2:$A$501,0))&amp;"","")))</f>
      </c>
      <c r="D408" s="37">
        <f>IF(B408="","",IFERROR(INDEX(Equipment!$C$2:$C$501,MATCH(B408,Equipment!$A$2:$A$501,0))&amp;"",""))</f>
      </c>
      <c r="E408" s="35"/>
      <c r="F408" s="30"/>
      <c r="G408" s="33"/>
      <c r="H408" s="32"/>
      <c r="I408" s="30"/>
      <c r="J408" s="35"/>
      <c r="K408" s="33"/>
      <c r="L408" s="39">
        <f>IF(OR(B408="",G408=""),"",INT(IF(K408="",NOW(),K408)-G408))</f>
      </c>
      <c r="M408" s="38">
        <f>IF(OR(E408="",J408=""),"",IFERROR(IF(MATCH(J408,{"new","good","worn","damaged"},0)&gt;MATCH(E408,{"new","good","worn","damaged"},0),"Worse","OK"),""))</f>
      </c>
      <c r="N408" s="36"/>
      <c r="O408" s="37">
        <f>IF(A408="Overdue",INT(H408)+ROW()/100000,"")</f>
      </c>
      <c r="P408" s="37">
        <f>IF(AND(B408&lt;&gt;"",K408=""),B408,"")</f>
      </c>
    </row>
    <row r="409">
      <c r="A409" s="38">
        <f>IF(B409="","",IF(K409&lt;&gt;"","Returned",IF(H409="","Open-ended",IF(INT(H409)&lt;TODAY(),"Overdue",IF(INT(H409)=TODAY(),"Due today","Out")))))</f>
      </c>
      <c r="B409" s="31"/>
      <c r="C409" s="37">
        <f>IF(B409="","",IF(ISNA(MATCH(B409,Equipment!$A$2:$A$501,0)),"Not in Equipment",IFERROR(INDEX(Equipment!$B$2:$B$501,MATCH(B409,Equipment!$A$2:$A$501,0))&amp;"","")))</f>
      </c>
      <c r="D409" s="37">
        <f>IF(B409="","",IFERROR(INDEX(Equipment!$C$2:$C$501,MATCH(B409,Equipment!$A$2:$A$501,0))&amp;"",""))</f>
      </c>
      <c r="E409" s="35"/>
      <c r="F409" s="30"/>
      <c r="G409" s="33"/>
      <c r="H409" s="32"/>
      <c r="I409" s="30"/>
      <c r="J409" s="35"/>
      <c r="K409" s="33"/>
      <c r="L409" s="39">
        <f>IF(OR(B409="",G409=""),"",INT(IF(K409="",NOW(),K409)-G409))</f>
      </c>
      <c r="M409" s="38">
        <f>IF(OR(E409="",J409=""),"",IFERROR(IF(MATCH(J409,{"new","good","worn","damaged"},0)&gt;MATCH(E409,{"new","good","worn","damaged"},0),"Worse","OK"),""))</f>
      </c>
      <c r="N409" s="36"/>
      <c r="O409" s="37">
        <f>IF(A409="Overdue",INT(H409)+ROW()/100000,"")</f>
      </c>
      <c r="P409" s="37">
        <f>IF(AND(B409&lt;&gt;"",K409=""),B409,"")</f>
      </c>
    </row>
    <row r="410">
      <c r="A410" s="38">
        <f>IF(B410="","",IF(K410&lt;&gt;"","Returned",IF(H410="","Open-ended",IF(INT(H410)&lt;TODAY(),"Overdue",IF(INT(H410)=TODAY(),"Due today","Out")))))</f>
      </c>
      <c r="B410" s="31"/>
      <c r="C410" s="37">
        <f>IF(B410="","",IF(ISNA(MATCH(B410,Equipment!$A$2:$A$501,0)),"Not in Equipment",IFERROR(INDEX(Equipment!$B$2:$B$501,MATCH(B410,Equipment!$A$2:$A$501,0))&amp;"","")))</f>
      </c>
      <c r="D410" s="37">
        <f>IF(B410="","",IFERROR(INDEX(Equipment!$C$2:$C$501,MATCH(B410,Equipment!$A$2:$A$501,0))&amp;"",""))</f>
      </c>
      <c r="E410" s="35"/>
      <c r="F410" s="30"/>
      <c r="G410" s="33"/>
      <c r="H410" s="32"/>
      <c r="I410" s="30"/>
      <c r="J410" s="35"/>
      <c r="K410" s="33"/>
      <c r="L410" s="39">
        <f>IF(OR(B410="",G410=""),"",INT(IF(K410="",NOW(),K410)-G410))</f>
      </c>
      <c r="M410" s="38">
        <f>IF(OR(E410="",J410=""),"",IFERROR(IF(MATCH(J410,{"new","good","worn","damaged"},0)&gt;MATCH(E410,{"new","good","worn","damaged"},0),"Worse","OK"),""))</f>
      </c>
      <c r="N410" s="36"/>
      <c r="O410" s="37">
        <f>IF(A410="Overdue",INT(H410)+ROW()/100000,"")</f>
      </c>
      <c r="P410" s="37">
        <f>IF(AND(B410&lt;&gt;"",K410=""),B410,"")</f>
      </c>
    </row>
    <row r="411">
      <c r="A411" s="38">
        <f>IF(B411="","",IF(K411&lt;&gt;"","Returned",IF(H411="","Open-ended",IF(INT(H411)&lt;TODAY(),"Overdue",IF(INT(H411)=TODAY(),"Due today","Out")))))</f>
      </c>
      <c r="B411" s="31"/>
      <c r="C411" s="37">
        <f>IF(B411="","",IF(ISNA(MATCH(B411,Equipment!$A$2:$A$501,0)),"Not in Equipment",IFERROR(INDEX(Equipment!$B$2:$B$501,MATCH(B411,Equipment!$A$2:$A$501,0))&amp;"","")))</f>
      </c>
      <c r="D411" s="37">
        <f>IF(B411="","",IFERROR(INDEX(Equipment!$C$2:$C$501,MATCH(B411,Equipment!$A$2:$A$501,0))&amp;"",""))</f>
      </c>
      <c r="E411" s="35"/>
      <c r="F411" s="30"/>
      <c r="G411" s="33"/>
      <c r="H411" s="32"/>
      <c r="I411" s="30"/>
      <c r="J411" s="35"/>
      <c r="K411" s="33"/>
      <c r="L411" s="39">
        <f>IF(OR(B411="",G411=""),"",INT(IF(K411="",NOW(),K411)-G411))</f>
      </c>
      <c r="M411" s="38">
        <f>IF(OR(E411="",J411=""),"",IFERROR(IF(MATCH(J411,{"new","good","worn","damaged"},0)&gt;MATCH(E411,{"new","good","worn","damaged"},0),"Worse","OK"),""))</f>
      </c>
      <c r="N411" s="36"/>
      <c r="O411" s="37">
        <f>IF(A411="Overdue",INT(H411)+ROW()/100000,"")</f>
      </c>
      <c r="P411" s="37">
        <f>IF(AND(B411&lt;&gt;"",K411=""),B411,"")</f>
      </c>
    </row>
    <row r="412">
      <c r="A412" s="38">
        <f>IF(B412="","",IF(K412&lt;&gt;"","Returned",IF(H412="","Open-ended",IF(INT(H412)&lt;TODAY(),"Overdue",IF(INT(H412)=TODAY(),"Due today","Out")))))</f>
      </c>
      <c r="B412" s="31"/>
      <c r="C412" s="37">
        <f>IF(B412="","",IF(ISNA(MATCH(B412,Equipment!$A$2:$A$501,0)),"Not in Equipment",IFERROR(INDEX(Equipment!$B$2:$B$501,MATCH(B412,Equipment!$A$2:$A$501,0))&amp;"","")))</f>
      </c>
      <c r="D412" s="37">
        <f>IF(B412="","",IFERROR(INDEX(Equipment!$C$2:$C$501,MATCH(B412,Equipment!$A$2:$A$501,0))&amp;"",""))</f>
      </c>
      <c r="E412" s="35"/>
      <c r="F412" s="30"/>
      <c r="G412" s="33"/>
      <c r="H412" s="32"/>
      <c r="I412" s="30"/>
      <c r="J412" s="35"/>
      <c r="K412" s="33"/>
      <c r="L412" s="39">
        <f>IF(OR(B412="",G412=""),"",INT(IF(K412="",NOW(),K412)-G412))</f>
      </c>
      <c r="M412" s="38">
        <f>IF(OR(E412="",J412=""),"",IFERROR(IF(MATCH(J412,{"new","good","worn","damaged"},0)&gt;MATCH(E412,{"new","good","worn","damaged"},0),"Worse","OK"),""))</f>
      </c>
      <c r="N412" s="36"/>
      <c r="O412" s="37">
        <f>IF(A412="Overdue",INT(H412)+ROW()/100000,"")</f>
      </c>
      <c r="P412" s="37">
        <f>IF(AND(B412&lt;&gt;"",K412=""),B412,"")</f>
      </c>
    </row>
    <row r="413">
      <c r="A413" s="38">
        <f>IF(B413="","",IF(K413&lt;&gt;"","Returned",IF(H413="","Open-ended",IF(INT(H413)&lt;TODAY(),"Overdue",IF(INT(H413)=TODAY(),"Due today","Out")))))</f>
      </c>
      <c r="B413" s="31"/>
      <c r="C413" s="37">
        <f>IF(B413="","",IF(ISNA(MATCH(B413,Equipment!$A$2:$A$501,0)),"Not in Equipment",IFERROR(INDEX(Equipment!$B$2:$B$501,MATCH(B413,Equipment!$A$2:$A$501,0))&amp;"","")))</f>
      </c>
      <c r="D413" s="37">
        <f>IF(B413="","",IFERROR(INDEX(Equipment!$C$2:$C$501,MATCH(B413,Equipment!$A$2:$A$501,0))&amp;"",""))</f>
      </c>
      <c r="E413" s="35"/>
      <c r="F413" s="30"/>
      <c r="G413" s="33"/>
      <c r="H413" s="32"/>
      <c r="I413" s="30"/>
      <c r="J413" s="35"/>
      <c r="K413" s="33"/>
      <c r="L413" s="39">
        <f>IF(OR(B413="",G413=""),"",INT(IF(K413="",NOW(),K413)-G413))</f>
      </c>
      <c r="M413" s="38">
        <f>IF(OR(E413="",J413=""),"",IFERROR(IF(MATCH(J413,{"new","good","worn","damaged"},0)&gt;MATCH(E413,{"new","good","worn","damaged"},0),"Worse","OK"),""))</f>
      </c>
      <c r="N413" s="36"/>
      <c r="O413" s="37">
        <f>IF(A413="Overdue",INT(H413)+ROW()/100000,"")</f>
      </c>
      <c r="P413" s="37">
        <f>IF(AND(B413&lt;&gt;"",K413=""),B413,"")</f>
      </c>
    </row>
    <row r="414">
      <c r="A414" s="38">
        <f>IF(B414="","",IF(K414&lt;&gt;"","Returned",IF(H414="","Open-ended",IF(INT(H414)&lt;TODAY(),"Overdue",IF(INT(H414)=TODAY(),"Due today","Out")))))</f>
      </c>
      <c r="B414" s="31"/>
      <c r="C414" s="37">
        <f>IF(B414="","",IF(ISNA(MATCH(B414,Equipment!$A$2:$A$501,0)),"Not in Equipment",IFERROR(INDEX(Equipment!$B$2:$B$501,MATCH(B414,Equipment!$A$2:$A$501,0))&amp;"","")))</f>
      </c>
      <c r="D414" s="37">
        <f>IF(B414="","",IFERROR(INDEX(Equipment!$C$2:$C$501,MATCH(B414,Equipment!$A$2:$A$501,0))&amp;"",""))</f>
      </c>
      <c r="E414" s="35"/>
      <c r="F414" s="30"/>
      <c r="G414" s="33"/>
      <c r="H414" s="32"/>
      <c r="I414" s="30"/>
      <c r="J414" s="35"/>
      <c r="K414" s="33"/>
      <c r="L414" s="39">
        <f>IF(OR(B414="",G414=""),"",INT(IF(K414="",NOW(),K414)-G414))</f>
      </c>
      <c r="M414" s="38">
        <f>IF(OR(E414="",J414=""),"",IFERROR(IF(MATCH(J414,{"new","good","worn","damaged"},0)&gt;MATCH(E414,{"new","good","worn","damaged"},0),"Worse","OK"),""))</f>
      </c>
      <c r="N414" s="36"/>
      <c r="O414" s="37">
        <f>IF(A414="Overdue",INT(H414)+ROW()/100000,"")</f>
      </c>
      <c r="P414" s="37">
        <f>IF(AND(B414&lt;&gt;"",K414=""),B414,"")</f>
      </c>
    </row>
    <row r="415">
      <c r="A415" s="38">
        <f>IF(B415="","",IF(K415&lt;&gt;"","Returned",IF(H415="","Open-ended",IF(INT(H415)&lt;TODAY(),"Overdue",IF(INT(H415)=TODAY(),"Due today","Out")))))</f>
      </c>
      <c r="B415" s="31"/>
      <c r="C415" s="37">
        <f>IF(B415="","",IF(ISNA(MATCH(B415,Equipment!$A$2:$A$501,0)),"Not in Equipment",IFERROR(INDEX(Equipment!$B$2:$B$501,MATCH(B415,Equipment!$A$2:$A$501,0))&amp;"","")))</f>
      </c>
      <c r="D415" s="37">
        <f>IF(B415="","",IFERROR(INDEX(Equipment!$C$2:$C$501,MATCH(B415,Equipment!$A$2:$A$501,0))&amp;"",""))</f>
      </c>
      <c r="E415" s="35"/>
      <c r="F415" s="30"/>
      <c r="G415" s="33"/>
      <c r="H415" s="32"/>
      <c r="I415" s="30"/>
      <c r="J415" s="35"/>
      <c r="K415" s="33"/>
      <c r="L415" s="39">
        <f>IF(OR(B415="",G415=""),"",INT(IF(K415="",NOW(),K415)-G415))</f>
      </c>
      <c r="M415" s="38">
        <f>IF(OR(E415="",J415=""),"",IFERROR(IF(MATCH(J415,{"new","good","worn","damaged"},0)&gt;MATCH(E415,{"new","good","worn","damaged"},0),"Worse","OK"),""))</f>
      </c>
      <c r="N415" s="36"/>
      <c r="O415" s="37">
        <f>IF(A415="Overdue",INT(H415)+ROW()/100000,"")</f>
      </c>
      <c r="P415" s="37">
        <f>IF(AND(B415&lt;&gt;"",K415=""),B415,"")</f>
      </c>
    </row>
    <row r="416">
      <c r="A416" s="38">
        <f>IF(B416="","",IF(K416&lt;&gt;"","Returned",IF(H416="","Open-ended",IF(INT(H416)&lt;TODAY(),"Overdue",IF(INT(H416)=TODAY(),"Due today","Out")))))</f>
      </c>
      <c r="B416" s="31"/>
      <c r="C416" s="37">
        <f>IF(B416="","",IF(ISNA(MATCH(B416,Equipment!$A$2:$A$501,0)),"Not in Equipment",IFERROR(INDEX(Equipment!$B$2:$B$501,MATCH(B416,Equipment!$A$2:$A$501,0))&amp;"","")))</f>
      </c>
      <c r="D416" s="37">
        <f>IF(B416="","",IFERROR(INDEX(Equipment!$C$2:$C$501,MATCH(B416,Equipment!$A$2:$A$501,0))&amp;"",""))</f>
      </c>
      <c r="E416" s="35"/>
      <c r="F416" s="30"/>
      <c r="G416" s="33"/>
      <c r="H416" s="32"/>
      <c r="I416" s="30"/>
      <c r="J416" s="35"/>
      <c r="K416" s="33"/>
      <c r="L416" s="39">
        <f>IF(OR(B416="",G416=""),"",INT(IF(K416="",NOW(),K416)-G416))</f>
      </c>
      <c r="M416" s="38">
        <f>IF(OR(E416="",J416=""),"",IFERROR(IF(MATCH(J416,{"new","good","worn","damaged"},0)&gt;MATCH(E416,{"new","good","worn","damaged"},0),"Worse","OK"),""))</f>
      </c>
      <c r="N416" s="36"/>
      <c r="O416" s="37">
        <f>IF(A416="Overdue",INT(H416)+ROW()/100000,"")</f>
      </c>
      <c r="P416" s="37">
        <f>IF(AND(B416&lt;&gt;"",K416=""),B416,"")</f>
      </c>
    </row>
    <row r="417">
      <c r="A417" s="38">
        <f>IF(B417="","",IF(K417&lt;&gt;"","Returned",IF(H417="","Open-ended",IF(INT(H417)&lt;TODAY(),"Overdue",IF(INT(H417)=TODAY(),"Due today","Out")))))</f>
      </c>
      <c r="B417" s="31"/>
      <c r="C417" s="37">
        <f>IF(B417="","",IF(ISNA(MATCH(B417,Equipment!$A$2:$A$501,0)),"Not in Equipment",IFERROR(INDEX(Equipment!$B$2:$B$501,MATCH(B417,Equipment!$A$2:$A$501,0))&amp;"","")))</f>
      </c>
      <c r="D417" s="37">
        <f>IF(B417="","",IFERROR(INDEX(Equipment!$C$2:$C$501,MATCH(B417,Equipment!$A$2:$A$501,0))&amp;"",""))</f>
      </c>
      <c r="E417" s="35"/>
      <c r="F417" s="30"/>
      <c r="G417" s="33"/>
      <c r="H417" s="32"/>
      <c r="I417" s="30"/>
      <c r="J417" s="35"/>
      <c r="K417" s="33"/>
      <c r="L417" s="39">
        <f>IF(OR(B417="",G417=""),"",INT(IF(K417="",NOW(),K417)-G417))</f>
      </c>
      <c r="M417" s="38">
        <f>IF(OR(E417="",J417=""),"",IFERROR(IF(MATCH(J417,{"new","good","worn","damaged"},0)&gt;MATCH(E417,{"new","good","worn","damaged"},0),"Worse","OK"),""))</f>
      </c>
      <c r="N417" s="36"/>
      <c r="O417" s="37">
        <f>IF(A417="Overdue",INT(H417)+ROW()/100000,"")</f>
      </c>
      <c r="P417" s="37">
        <f>IF(AND(B417&lt;&gt;"",K417=""),B417,"")</f>
      </c>
    </row>
    <row r="418">
      <c r="A418" s="38">
        <f>IF(B418="","",IF(K418&lt;&gt;"","Returned",IF(H418="","Open-ended",IF(INT(H418)&lt;TODAY(),"Overdue",IF(INT(H418)=TODAY(),"Due today","Out")))))</f>
      </c>
      <c r="B418" s="31"/>
      <c r="C418" s="37">
        <f>IF(B418="","",IF(ISNA(MATCH(B418,Equipment!$A$2:$A$501,0)),"Not in Equipment",IFERROR(INDEX(Equipment!$B$2:$B$501,MATCH(B418,Equipment!$A$2:$A$501,0))&amp;"","")))</f>
      </c>
      <c r="D418" s="37">
        <f>IF(B418="","",IFERROR(INDEX(Equipment!$C$2:$C$501,MATCH(B418,Equipment!$A$2:$A$501,0))&amp;"",""))</f>
      </c>
      <c r="E418" s="35"/>
      <c r="F418" s="30"/>
      <c r="G418" s="33"/>
      <c r="H418" s="32"/>
      <c r="I418" s="30"/>
      <c r="J418" s="35"/>
      <c r="K418" s="33"/>
      <c r="L418" s="39">
        <f>IF(OR(B418="",G418=""),"",INT(IF(K418="",NOW(),K418)-G418))</f>
      </c>
      <c r="M418" s="38">
        <f>IF(OR(E418="",J418=""),"",IFERROR(IF(MATCH(J418,{"new","good","worn","damaged"},0)&gt;MATCH(E418,{"new","good","worn","damaged"},0),"Worse","OK"),""))</f>
      </c>
      <c r="N418" s="36"/>
      <c r="O418" s="37">
        <f>IF(A418="Overdue",INT(H418)+ROW()/100000,"")</f>
      </c>
      <c r="P418" s="37">
        <f>IF(AND(B418&lt;&gt;"",K418=""),B418,"")</f>
      </c>
    </row>
    <row r="419">
      <c r="A419" s="38">
        <f>IF(B419="","",IF(K419&lt;&gt;"","Returned",IF(H419="","Open-ended",IF(INT(H419)&lt;TODAY(),"Overdue",IF(INT(H419)=TODAY(),"Due today","Out")))))</f>
      </c>
      <c r="B419" s="31"/>
      <c r="C419" s="37">
        <f>IF(B419="","",IF(ISNA(MATCH(B419,Equipment!$A$2:$A$501,0)),"Not in Equipment",IFERROR(INDEX(Equipment!$B$2:$B$501,MATCH(B419,Equipment!$A$2:$A$501,0))&amp;"","")))</f>
      </c>
      <c r="D419" s="37">
        <f>IF(B419="","",IFERROR(INDEX(Equipment!$C$2:$C$501,MATCH(B419,Equipment!$A$2:$A$501,0))&amp;"",""))</f>
      </c>
      <c r="E419" s="35"/>
      <c r="F419" s="30"/>
      <c r="G419" s="33"/>
      <c r="H419" s="32"/>
      <c r="I419" s="30"/>
      <c r="J419" s="35"/>
      <c r="K419" s="33"/>
      <c r="L419" s="39">
        <f>IF(OR(B419="",G419=""),"",INT(IF(K419="",NOW(),K419)-G419))</f>
      </c>
      <c r="M419" s="38">
        <f>IF(OR(E419="",J419=""),"",IFERROR(IF(MATCH(J419,{"new","good","worn","damaged"},0)&gt;MATCH(E419,{"new","good","worn","damaged"},0),"Worse","OK"),""))</f>
      </c>
      <c r="N419" s="36"/>
      <c r="O419" s="37">
        <f>IF(A419="Overdue",INT(H419)+ROW()/100000,"")</f>
      </c>
      <c r="P419" s="37">
        <f>IF(AND(B419&lt;&gt;"",K419=""),B419,"")</f>
      </c>
    </row>
    <row r="420">
      <c r="A420" s="38">
        <f>IF(B420="","",IF(K420&lt;&gt;"","Returned",IF(H420="","Open-ended",IF(INT(H420)&lt;TODAY(),"Overdue",IF(INT(H420)=TODAY(),"Due today","Out")))))</f>
      </c>
      <c r="B420" s="31"/>
      <c r="C420" s="37">
        <f>IF(B420="","",IF(ISNA(MATCH(B420,Equipment!$A$2:$A$501,0)),"Not in Equipment",IFERROR(INDEX(Equipment!$B$2:$B$501,MATCH(B420,Equipment!$A$2:$A$501,0))&amp;"","")))</f>
      </c>
      <c r="D420" s="37">
        <f>IF(B420="","",IFERROR(INDEX(Equipment!$C$2:$C$501,MATCH(B420,Equipment!$A$2:$A$501,0))&amp;"",""))</f>
      </c>
      <c r="E420" s="35"/>
      <c r="F420" s="30"/>
      <c r="G420" s="33"/>
      <c r="H420" s="32"/>
      <c r="I420" s="30"/>
      <c r="J420" s="35"/>
      <c r="K420" s="33"/>
      <c r="L420" s="39">
        <f>IF(OR(B420="",G420=""),"",INT(IF(K420="",NOW(),K420)-G420))</f>
      </c>
      <c r="M420" s="38">
        <f>IF(OR(E420="",J420=""),"",IFERROR(IF(MATCH(J420,{"new","good","worn","damaged"},0)&gt;MATCH(E420,{"new","good","worn","damaged"},0),"Worse","OK"),""))</f>
      </c>
      <c r="N420" s="36"/>
      <c r="O420" s="37">
        <f>IF(A420="Overdue",INT(H420)+ROW()/100000,"")</f>
      </c>
      <c r="P420" s="37">
        <f>IF(AND(B420&lt;&gt;"",K420=""),B420,"")</f>
      </c>
    </row>
    <row r="421">
      <c r="A421" s="38">
        <f>IF(B421="","",IF(K421&lt;&gt;"","Returned",IF(H421="","Open-ended",IF(INT(H421)&lt;TODAY(),"Overdue",IF(INT(H421)=TODAY(),"Due today","Out")))))</f>
      </c>
      <c r="B421" s="31"/>
      <c r="C421" s="37">
        <f>IF(B421="","",IF(ISNA(MATCH(B421,Equipment!$A$2:$A$501,0)),"Not in Equipment",IFERROR(INDEX(Equipment!$B$2:$B$501,MATCH(B421,Equipment!$A$2:$A$501,0))&amp;"","")))</f>
      </c>
      <c r="D421" s="37">
        <f>IF(B421="","",IFERROR(INDEX(Equipment!$C$2:$C$501,MATCH(B421,Equipment!$A$2:$A$501,0))&amp;"",""))</f>
      </c>
      <c r="E421" s="35"/>
      <c r="F421" s="30"/>
      <c r="G421" s="33"/>
      <c r="H421" s="32"/>
      <c r="I421" s="30"/>
      <c r="J421" s="35"/>
      <c r="K421" s="33"/>
      <c r="L421" s="39">
        <f>IF(OR(B421="",G421=""),"",INT(IF(K421="",NOW(),K421)-G421))</f>
      </c>
      <c r="M421" s="38">
        <f>IF(OR(E421="",J421=""),"",IFERROR(IF(MATCH(J421,{"new","good","worn","damaged"},0)&gt;MATCH(E421,{"new","good","worn","damaged"},0),"Worse","OK"),""))</f>
      </c>
      <c r="N421" s="36"/>
      <c r="O421" s="37">
        <f>IF(A421="Overdue",INT(H421)+ROW()/100000,"")</f>
      </c>
      <c r="P421" s="37">
        <f>IF(AND(B421&lt;&gt;"",K421=""),B421,"")</f>
      </c>
    </row>
    <row r="422">
      <c r="A422" s="38">
        <f>IF(B422="","",IF(K422&lt;&gt;"","Returned",IF(H422="","Open-ended",IF(INT(H422)&lt;TODAY(),"Overdue",IF(INT(H422)=TODAY(),"Due today","Out")))))</f>
      </c>
      <c r="B422" s="31"/>
      <c r="C422" s="37">
        <f>IF(B422="","",IF(ISNA(MATCH(B422,Equipment!$A$2:$A$501,0)),"Not in Equipment",IFERROR(INDEX(Equipment!$B$2:$B$501,MATCH(B422,Equipment!$A$2:$A$501,0))&amp;"","")))</f>
      </c>
      <c r="D422" s="37">
        <f>IF(B422="","",IFERROR(INDEX(Equipment!$C$2:$C$501,MATCH(B422,Equipment!$A$2:$A$501,0))&amp;"",""))</f>
      </c>
      <c r="E422" s="35"/>
      <c r="F422" s="30"/>
      <c r="G422" s="33"/>
      <c r="H422" s="32"/>
      <c r="I422" s="30"/>
      <c r="J422" s="35"/>
      <c r="K422" s="33"/>
      <c r="L422" s="39">
        <f>IF(OR(B422="",G422=""),"",INT(IF(K422="",NOW(),K422)-G422))</f>
      </c>
      <c r="M422" s="38">
        <f>IF(OR(E422="",J422=""),"",IFERROR(IF(MATCH(J422,{"new","good","worn","damaged"},0)&gt;MATCH(E422,{"new","good","worn","damaged"},0),"Worse","OK"),""))</f>
      </c>
      <c r="N422" s="36"/>
      <c r="O422" s="37">
        <f>IF(A422="Overdue",INT(H422)+ROW()/100000,"")</f>
      </c>
      <c r="P422" s="37">
        <f>IF(AND(B422&lt;&gt;"",K422=""),B422,"")</f>
      </c>
    </row>
    <row r="423">
      <c r="A423" s="38">
        <f>IF(B423="","",IF(K423&lt;&gt;"","Returned",IF(H423="","Open-ended",IF(INT(H423)&lt;TODAY(),"Overdue",IF(INT(H423)=TODAY(),"Due today","Out")))))</f>
      </c>
      <c r="B423" s="31"/>
      <c r="C423" s="37">
        <f>IF(B423="","",IF(ISNA(MATCH(B423,Equipment!$A$2:$A$501,0)),"Not in Equipment",IFERROR(INDEX(Equipment!$B$2:$B$501,MATCH(B423,Equipment!$A$2:$A$501,0))&amp;"","")))</f>
      </c>
      <c r="D423" s="37">
        <f>IF(B423="","",IFERROR(INDEX(Equipment!$C$2:$C$501,MATCH(B423,Equipment!$A$2:$A$501,0))&amp;"",""))</f>
      </c>
      <c r="E423" s="35"/>
      <c r="F423" s="30"/>
      <c r="G423" s="33"/>
      <c r="H423" s="32"/>
      <c r="I423" s="30"/>
      <c r="J423" s="35"/>
      <c r="K423" s="33"/>
      <c r="L423" s="39">
        <f>IF(OR(B423="",G423=""),"",INT(IF(K423="",NOW(),K423)-G423))</f>
      </c>
      <c r="M423" s="38">
        <f>IF(OR(E423="",J423=""),"",IFERROR(IF(MATCH(J423,{"new","good","worn","damaged"},0)&gt;MATCH(E423,{"new","good","worn","damaged"},0),"Worse","OK"),""))</f>
      </c>
      <c r="N423" s="36"/>
      <c r="O423" s="37">
        <f>IF(A423="Overdue",INT(H423)+ROW()/100000,"")</f>
      </c>
      <c r="P423" s="37">
        <f>IF(AND(B423&lt;&gt;"",K423=""),B423,"")</f>
      </c>
    </row>
    <row r="424">
      <c r="A424" s="38">
        <f>IF(B424="","",IF(K424&lt;&gt;"","Returned",IF(H424="","Open-ended",IF(INT(H424)&lt;TODAY(),"Overdue",IF(INT(H424)=TODAY(),"Due today","Out")))))</f>
      </c>
      <c r="B424" s="31"/>
      <c r="C424" s="37">
        <f>IF(B424="","",IF(ISNA(MATCH(B424,Equipment!$A$2:$A$501,0)),"Not in Equipment",IFERROR(INDEX(Equipment!$B$2:$B$501,MATCH(B424,Equipment!$A$2:$A$501,0))&amp;"","")))</f>
      </c>
      <c r="D424" s="37">
        <f>IF(B424="","",IFERROR(INDEX(Equipment!$C$2:$C$501,MATCH(B424,Equipment!$A$2:$A$501,0))&amp;"",""))</f>
      </c>
      <c r="E424" s="35"/>
      <c r="F424" s="30"/>
      <c r="G424" s="33"/>
      <c r="H424" s="32"/>
      <c r="I424" s="30"/>
      <c r="J424" s="35"/>
      <c r="K424" s="33"/>
      <c r="L424" s="39">
        <f>IF(OR(B424="",G424=""),"",INT(IF(K424="",NOW(),K424)-G424))</f>
      </c>
      <c r="M424" s="38">
        <f>IF(OR(E424="",J424=""),"",IFERROR(IF(MATCH(J424,{"new","good","worn","damaged"},0)&gt;MATCH(E424,{"new","good","worn","damaged"},0),"Worse","OK"),""))</f>
      </c>
      <c r="N424" s="36"/>
      <c r="O424" s="37">
        <f>IF(A424="Overdue",INT(H424)+ROW()/100000,"")</f>
      </c>
      <c r="P424" s="37">
        <f>IF(AND(B424&lt;&gt;"",K424=""),B424,"")</f>
      </c>
    </row>
    <row r="425">
      <c r="A425" s="38">
        <f>IF(B425="","",IF(K425&lt;&gt;"","Returned",IF(H425="","Open-ended",IF(INT(H425)&lt;TODAY(),"Overdue",IF(INT(H425)=TODAY(),"Due today","Out")))))</f>
      </c>
      <c r="B425" s="31"/>
      <c r="C425" s="37">
        <f>IF(B425="","",IF(ISNA(MATCH(B425,Equipment!$A$2:$A$501,0)),"Not in Equipment",IFERROR(INDEX(Equipment!$B$2:$B$501,MATCH(B425,Equipment!$A$2:$A$501,0))&amp;"","")))</f>
      </c>
      <c r="D425" s="37">
        <f>IF(B425="","",IFERROR(INDEX(Equipment!$C$2:$C$501,MATCH(B425,Equipment!$A$2:$A$501,0))&amp;"",""))</f>
      </c>
      <c r="E425" s="35"/>
      <c r="F425" s="30"/>
      <c r="G425" s="33"/>
      <c r="H425" s="32"/>
      <c r="I425" s="30"/>
      <c r="J425" s="35"/>
      <c r="K425" s="33"/>
      <c r="L425" s="39">
        <f>IF(OR(B425="",G425=""),"",INT(IF(K425="",NOW(),K425)-G425))</f>
      </c>
      <c r="M425" s="38">
        <f>IF(OR(E425="",J425=""),"",IFERROR(IF(MATCH(J425,{"new","good","worn","damaged"},0)&gt;MATCH(E425,{"new","good","worn","damaged"},0),"Worse","OK"),""))</f>
      </c>
      <c r="N425" s="36"/>
      <c r="O425" s="37">
        <f>IF(A425="Overdue",INT(H425)+ROW()/100000,"")</f>
      </c>
      <c r="P425" s="37">
        <f>IF(AND(B425&lt;&gt;"",K425=""),B425,"")</f>
      </c>
    </row>
    <row r="426">
      <c r="A426" s="38">
        <f>IF(B426="","",IF(K426&lt;&gt;"","Returned",IF(H426="","Open-ended",IF(INT(H426)&lt;TODAY(),"Overdue",IF(INT(H426)=TODAY(),"Due today","Out")))))</f>
      </c>
      <c r="B426" s="31"/>
      <c r="C426" s="37">
        <f>IF(B426="","",IF(ISNA(MATCH(B426,Equipment!$A$2:$A$501,0)),"Not in Equipment",IFERROR(INDEX(Equipment!$B$2:$B$501,MATCH(B426,Equipment!$A$2:$A$501,0))&amp;"","")))</f>
      </c>
      <c r="D426" s="37">
        <f>IF(B426="","",IFERROR(INDEX(Equipment!$C$2:$C$501,MATCH(B426,Equipment!$A$2:$A$501,0))&amp;"",""))</f>
      </c>
      <c r="E426" s="35"/>
      <c r="F426" s="30"/>
      <c r="G426" s="33"/>
      <c r="H426" s="32"/>
      <c r="I426" s="30"/>
      <c r="J426" s="35"/>
      <c r="K426" s="33"/>
      <c r="L426" s="39">
        <f>IF(OR(B426="",G426=""),"",INT(IF(K426="",NOW(),K426)-G426))</f>
      </c>
      <c r="M426" s="38">
        <f>IF(OR(E426="",J426=""),"",IFERROR(IF(MATCH(J426,{"new","good","worn","damaged"},0)&gt;MATCH(E426,{"new","good","worn","damaged"},0),"Worse","OK"),""))</f>
      </c>
      <c r="N426" s="36"/>
      <c r="O426" s="37">
        <f>IF(A426="Overdue",INT(H426)+ROW()/100000,"")</f>
      </c>
      <c r="P426" s="37">
        <f>IF(AND(B426&lt;&gt;"",K426=""),B426,"")</f>
      </c>
    </row>
    <row r="427">
      <c r="A427" s="38">
        <f>IF(B427="","",IF(K427&lt;&gt;"","Returned",IF(H427="","Open-ended",IF(INT(H427)&lt;TODAY(),"Overdue",IF(INT(H427)=TODAY(),"Due today","Out")))))</f>
      </c>
      <c r="B427" s="31"/>
      <c r="C427" s="37">
        <f>IF(B427="","",IF(ISNA(MATCH(B427,Equipment!$A$2:$A$501,0)),"Not in Equipment",IFERROR(INDEX(Equipment!$B$2:$B$501,MATCH(B427,Equipment!$A$2:$A$501,0))&amp;"","")))</f>
      </c>
      <c r="D427" s="37">
        <f>IF(B427="","",IFERROR(INDEX(Equipment!$C$2:$C$501,MATCH(B427,Equipment!$A$2:$A$501,0))&amp;"",""))</f>
      </c>
      <c r="E427" s="35"/>
      <c r="F427" s="30"/>
      <c r="G427" s="33"/>
      <c r="H427" s="32"/>
      <c r="I427" s="30"/>
      <c r="J427" s="35"/>
      <c r="K427" s="33"/>
      <c r="L427" s="39">
        <f>IF(OR(B427="",G427=""),"",INT(IF(K427="",NOW(),K427)-G427))</f>
      </c>
      <c r="M427" s="38">
        <f>IF(OR(E427="",J427=""),"",IFERROR(IF(MATCH(J427,{"new","good","worn","damaged"},0)&gt;MATCH(E427,{"new","good","worn","damaged"},0),"Worse","OK"),""))</f>
      </c>
      <c r="N427" s="36"/>
      <c r="O427" s="37">
        <f>IF(A427="Overdue",INT(H427)+ROW()/100000,"")</f>
      </c>
      <c r="P427" s="37">
        <f>IF(AND(B427&lt;&gt;"",K427=""),B427,"")</f>
      </c>
    </row>
    <row r="428">
      <c r="A428" s="38">
        <f>IF(B428="","",IF(K428&lt;&gt;"","Returned",IF(H428="","Open-ended",IF(INT(H428)&lt;TODAY(),"Overdue",IF(INT(H428)=TODAY(),"Due today","Out")))))</f>
      </c>
      <c r="B428" s="31"/>
      <c r="C428" s="37">
        <f>IF(B428="","",IF(ISNA(MATCH(B428,Equipment!$A$2:$A$501,0)),"Not in Equipment",IFERROR(INDEX(Equipment!$B$2:$B$501,MATCH(B428,Equipment!$A$2:$A$501,0))&amp;"","")))</f>
      </c>
      <c r="D428" s="37">
        <f>IF(B428="","",IFERROR(INDEX(Equipment!$C$2:$C$501,MATCH(B428,Equipment!$A$2:$A$501,0))&amp;"",""))</f>
      </c>
      <c r="E428" s="35"/>
      <c r="F428" s="30"/>
      <c r="G428" s="33"/>
      <c r="H428" s="32"/>
      <c r="I428" s="30"/>
      <c r="J428" s="35"/>
      <c r="K428" s="33"/>
      <c r="L428" s="39">
        <f>IF(OR(B428="",G428=""),"",INT(IF(K428="",NOW(),K428)-G428))</f>
      </c>
      <c r="M428" s="38">
        <f>IF(OR(E428="",J428=""),"",IFERROR(IF(MATCH(J428,{"new","good","worn","damaged"},0)&gt;MATCH(E428,{"new","good","worn","damaged"},0),"Worse","OK"),""))</f>
      </c>
      <c r="N428" s="36"/>
      <c r="O428" s="37">
        <f>IF(A428="Overdue",INT(H428)+ROW()/100000,"")</f>
      </c>
      <c r="P428" s="37">
        <f>IF(AND(B428&lt;&gt;"",K428=""),B428,"")</f>
      </c>
    </row>
    <row r="429">
      <c r="A429" s="38">
        <f>IF(B429="","",IF(K429&lt;&gt;"","Returned",IF(H429="","Open-ended",IF(INT(H429)&lt;TODAY(),"Overdue",IF(INT(H429)=TODAY(),"Due today","Out")))))</f>
      </c>
      <c r="B429" s="31"/>
      <c r="C429" s="37">
        <f>IF(B429="","",IF(ISNA(MATCH(B429,Equipment!$A$2:$A$501,0)),"Not in Equipment",IFERROR(INDEX(Equipment!$B$2:$B$501,MATCH(B429,Equipment!$A$2:$A$501,0))&amp;"","")))</f>
      </c>
      <c r="D429" s="37">
        <f>IF(B429="","",IFERROR(INDEX(Equipment!$C$2:$C$501,MATCH(B429,Equipment!$A$2:$A$501,0))&amp;"",""))</f>
      </c>
      <c r="E429" s="35"/>
      <c r="F429" s="30"/>
      <c r="G429" s="33"/>
      <c r="H429" s="32"/>
      <c r="I429" s="30"/>
      <c r="J429" s="35"/>
      <c r="K429" s="33"/>
      <c r="L429" s="39">
        <f>IF(OR(B429="",G429=""),"",INT(IF(K429="",NOW(),K429)-G429))</f>
      </c>
      <c r="M429" s="38">
        <f>IF(OR(E429="",J429=""),"",IFERROR(IF(MATCH(J429,{"new","good","worn","damaged"},0)&gt;MATCH(E429,{"new","good","worn","damaged"},0),"Worse","OK"),""))</f>
      </c>
      <c r="N429" s="36"/>
      <c r="O429" s="37">
        <f>IF(A429="Overdue",INT(H429)+ROW()/100000,"")</f>
      </c>
      <c r="P429" s="37">
        <f>IF(AND(B429&lt;&gt;"",K429=""),B429,"")</f>
      </c>
    </row>
    <row r="430">
      <c r="A430" s="38">
        <f>IF(B430="","",IF(K430&lt;&gt;"","Returned",IF(H430="","Open-ended",IF(INT(H430)&lt;TODAY(),"Overdue",IF(INT(H430)=TODAY(),"Due today","Out")))))</f>
      </c>
      <c r="B430" s="31"/>
      <c r="C430" s="37">
        <f>IF(B430="","",IF(ISNA(MATCH(B430,Equipment!$A$2:$A$501,0)),"Not in Equipment",IFERROR(INDEX(Equipment!$B$2:$B$501,MATCH(B430,Equipment!$A$2:$A$501,0))&amp;"","")))</f>
      </c>
      <c r="D430" s="37">
        <f>IF(B430="","",IFERROR(INDEX(Equipment!$C$2:$C$501,MATCH(B430,Equipment!$A$2:$A$501,0))&amp;"",""))</f>
      </c>
      <c r="E430" s="35"/>
      <c r="F430" s="30"/>
      <c r="G430" s="33"/>
      <c r="H430" s="32"/>
      <c r="I430" s="30"/>
      <c r="J430" s="35"/>
      <c r="K430" s="33"/>
      <c r="L430" s="39">
        <f>IF(OR(B430="",G430=""),"",INT(IF(K430="",NOW(),K430)-G430))</f>
      </c>
      <c r="M430" s="38">
        <f>IF(OR(E430="",J430=""),"",IFERROR(IF(MATCH(J430,{"new","good","worn","damaged"},0)&gt;MATCH(E430,{"new","good","worn","damaged"},0),"Worse","OK"),""))</f>
      </c>
      <c r="N430" s="36"/>
      <c r="O430" s="37">
        <f>IF(A430="Overdue",INT(H430)+ROW()/100000,"")</f>
      </c>
      <c r="P430" s="37">
        <f>IF(AND(B430&lt;&gt;"",K430=""),B430,"")</f>
      </c>
    </row>
    <row r="431">
      <c r="A431" s="38">
        <f>IF(B431="","",IF(K431&lt;&gt;"","Returned",IF(H431="","Open-ended",IF(INT(H431)&lt;TODAY(),"Overdue",IF(INT(H431)=TODAY(),"Due today","Out")))))</f>
      </c>
      <c r="B431" s="31"/>
      <c r="C431" s="37">
        <f>IF(B431="","",IF(ISNA(MATCH(B431,Equipment!$A$2:$A$501,0)),"Not in Equipment",IFERROR(INDEX(Equipment!$B$2:$B$501,MATCH(B431,Equipment!$A$2:$A$501,0))&amp;"","")))</f>
      </c>
      <c r="D431" s="37">
        <f>IF(B431="","",IFERROR(INDEX(Equipment!$C$2:$C$501,MATCH(B431,Equipment!$A$2:$A$501,0))&amp;"",""))</f>
      </c>
      <c r="E431" s="35"/>
      <c r="F431" s="30"/>
      <c r="G431" s="33"/>
      <c r="H431" s="32"/>
      <c r="I431" s="30"/>
      <c r="J431" s="35"/>
      <c r="K431" s="33"/>
      <c r="L431" s="39">
        <f>IF(OR(B431="",G431=""),"",INT(IF(K431="",NOW(),K431)-G431))</f>
      </c>
      <c r="M431" s="38">
        <f>IF(OR(E431="",J431=""),"",IFERROR(IF(MATCH(J431,{"new","good","worn","damaged"},0)&gt;MATCH(E431,{"new","good","worn","damaged"},0),"Worse","OK"),""))</f>
      </c>
      <c r="N431" s="36"/>
      <c r="O431" s="37">
        <f>IF(A431="Overdue",INT(H431)+ROW()/100000,"")</f>
      </c>
      <c r="P431" s="37">
        <f>IF(AND(B431&lt;&gt;"",K431=""),B431,"")</f>
      </c>
    </row>
    <row r="432">
      <c r="A432" s="38">
        <f>IF(B432="","",IF(K432&lt;&gt;"","Returned",IF(H432="","Open-ended",IF(INT(H432)&lt;TODAY(),"Overdue",IF(INT(H432)=TODAY(),"Due today","Out")))))</f>
      </c>
      <c r="B432" s="31"/>
      <c r="C432" s="37">
        <f>IF(B432="","",IF(ISNA(MATCH(B432,Equipment!$A$2:$A$501,0)),"Not in Equipment",IFERROR(INDEX(Equipment!$B$2:$B$501,MATCH(B432,Equipment!$A$2:$A$501,0))&amp;"","")))</f>
      </c>
      <c r="D432" s="37">
        <f>IF(B432="","",IFERROR(INDEX(Equipment!$C$2:$C$501,MATCH(B432,Equipment!$A$2:$A$501,0))&amp;"",""))</f>
      </c>
      <c r="E432" s="35"/>
      <c r="F432" s="30"/>
      <c r="G432" s="33"/>
      <c r="H432" s="32"/>
      <c r="I432" s="30"/>
      <c r="J432" s="35"/>
      <c r="K432" s="33"/>
      <c r="L432" s="39">
        <f>IF(OR(B432="",G432=""),"",INT(IF(K432="",NOW(),K432)-G432))</f>
      </c>
      <c r="M432" s="38">
        <f>IF(OR(E432="",J432=""),"",IFERROR(IF(MATCH(J432,{"new","good","worn","damaged"},0)&gt;MATCH(E432,{"new","good","worn","damaged"},0),"Worse","OK"),""))</f>
      </c>
      <c r="N432" s="36"/>
      <c r="O432" s="37">
        <f>IF(A432="Overdue",INT(H432)+ROW()/100000,"")</f>
      </c>
      <c r="P432" s="37">
        <f>IF(AND(B432&lt;&gt;"",K432=""),B432,"")</f>
      </c>
    </row>
    <row r="433">
      <c r="A433" s="38">
        <f>IF(B433="","",IF(K433&lt;&gt;"","Returned",IF(H433="","Open-ended",IF(INT(H433)&lt;TODAY(),"Overdue",IF(INT(H433)=TODAY(),"Due today","Out")))))</f>
      </c>
      <c r="B433" s="31"/>
      <c r="C433" s="37">
        <f>IF(B433="","",IF(ISNA(MATCH(B433,Equipment!$A$2:$A$501,0)),"Not in Equipment",IFERROR(INDEX(Equipment!$B$2:$B$501,MATCH(B433,Equipment!$A$2:$A$501,0))&amp;"","")))</f>
      </c>
      <c r="D433" s="37">
        <f>IF(B433="","",IFERROR(INDEX(Equipment!$C$2:$C$501,MATCH(B433,Equipment!$A$2:$A$501,0))&amp;"",""))</f>
      </c>
      <c r="E433" s="35"/>
      <c r="F433" s="30"/>
      <c r="G433" s="33"/>
      <c r="H433" s="32"/>
      <c r="I433" s="30"/>
      <c r="J433" s="35"/>
      <c r="K433" s="33"/>
      <c r="L433" s="39">
        <f>IF(OR(B433="",G433=""),"",INT(IF(K433="",NOW(),K433)-G433))</f>
      </c>
      <c r="M433" s="38">
        <f>IF(OR(E433="",J433=""),"",IFERROR(IF(MATCH(J433,{"new","good","worn","damaged"},0)&gt;MATCH(E433,{"new","good","worn","damaged"},0),"Worse","OK"),""))</f>
      </c>
      <c r="N433" s="36"/>
      <c r="O433" s="37">
        <f>IF(A433="Overdue",INT(H433)+ROW()/100000,"")</f>
      </c>
      <c r="P433" s="37">
        <f>IF(AND(B433&lt;&gt;"",K433=""),B433,"")</f>
      </c>
    </row>
    <row r="434">
      <c r="A434" s="38">
        <f>IF(B434="","",IF(K434&lt;&gt;"","Returned",IF(H434="","Open-ended",IF(INT(H434)&lt;TODAY(),"Overdue",IF(INT(H434)=TODAY(),"Due today","Out")))))</f>
      </c>
      <c r="B434" s="31"/>
      <c r="C434" s="37">
        <f>IF(B434="","",IF(ISNA(MATCH(B434,Equipment!$A$2:$A$501,0)),"Not in Equipment",IFERROR(INDEX(Equipment!$B$2:$B$501,MATCH(B434,Equipment!$A$2:$A$501,0))&amp;"","")))</f>
      </c>
      <c r="D434" s="37">
        <f>IF(B434="","",IFERROR(INDEX(Equipment!$C$2:$C$501,MATCH(B434,Equipment!$A$2:$A$501,0))&amp;"",""))</f>
      </c>
      <c r="E434" s="35"/>
      <c r="F434" s="30"/>
      <c r="G434" s="33"/>
      <c r="H434" s="32"/>
      <c r="I434" s="30"/>
      <c r="J434" s="35"/>
      <c r="K434" s="33"/>
      <c r="L434" s="39">
        <f>IF(OR(B434="",G434=""),"",INT(IF(K434="",NOW(),K434)-G434))</f>
      </c>
      <c r="M434" s="38">
        <f>IF(OR(E434="",J434=""),"",IFERROR(IF(MATCH(J434,{"new","good","worn","damaged"},0)&gt;MATCH(E434,{"new","good","worn","damaged"},0),"Worse","OK"),""))</f>
      </c>
      <c r="N434" s="36"/>
      <c r="O434" s="37">
        <f>IF(A434="Overdue",INT(H434)+ROW()/100000,"")</f>
      </c>
      <c r="P434" s="37">
        <f>IF(AND(B434&lt;&gt;"",K434=""),B434,"")</f>
      </c>
    </row>
    <row r="435">
      <c r="A435" s="38">
        <f>IF(B435="","",IF(K435&lt;&gt;"","Returned",IF(H435="","Open-ended",IF(INT(H435)&lt;TODAY(),"Overdue",IF(INT(H435)=TODAY(),"Due today","Out")))))</f>
      </c>
      <c r="B435" s="31"/>
      <c r="C435" s="37">
        <f>IF(B435="","",IF(ISNA(MATCH(B435,Equipment!$A$2:$A$501,0)),"Not in Equipment",IFERROR(INDEX(Equipment!$B$2:$B$501,MATCH(B435,Equipment!$A$2:$A$501,0))&amp;"","")))</f>
      </c>
      <c r="D435" s="37">
        <f>IF(B435="","",IFERROR(INDEX(Equipment!$C$2:$C$501,MATCH(B435,Equipment!$A$2:$A$501,0))&amp;"",""))</f>
      </c>
      <c r="E435" s="35"/>
      <c r="F435" s="30"/>
      <c r="G435" s="33"/>
      <c r="H435" s="32"/>
      <c r="I435" s="30"/>
      <c r="J435" s="35"/>
      <c r="K435" s="33"/>
      <c r="L435" s="39">
        <f>IF(OR(B435="",G435=""),"",INT(IF(K435="",NOW(),K435)-G435))</f>
      </c>
      <c r="M435" s="38">
        <f>IF(OR(E435="",J435=""),"",IFERROR(IF(MATCH(J435,{"new","good","worn","damaged"},0)&gt;MATCH(E435,{"new","good","worn","damaged"},0),"Worse","OK"),""))</f>
      </c>
      <c r="N435" s="36"/>
      <c r="O435" s="37">
        <f>IF(A435="Overdue",INT(H435)+ROW()/100000,"")</f>
      </c>
      <c r="P435" s="37">
        <f>IF(AND(B435&lt;&gt;"",K435=""),B435,"")</f>
      </c>
    </row>
    <row r="436">
      <c r="A436" s="38">
        <f>IF(B436="","",IF(K436&lt;&gt;"","Returned",IF(H436="","Open-ended",IF(INT(H436)&lt;TODAY(),"Overdue",IF(INT(H436)=TODAY(),"Due today","Out")))))</f>
      </c>
      <c r="B436" s="31"/>
      <c r="C436" s="37">
        <f>IF(B436="","",IF(ISNA(MATCH(B436,Equipment!$A$2:$A$501,0)),"Not in Equipment",IFERROR(INDEX(Equipment!$B$2:$B$501,MATCH(B436,Equipment!$A$2:$A$501,0))&amp;"","")))</f>
      </c>
      <c r="D436" s="37">
        <f>IF(B436="","",IFERROR(INDEX(Equipment!$C$2:$C$501,MATCH(B436,Equipment!$A$2:$A$501,0))&amp;"",""))</f>
      </c>
      <c r="E436" s="35"/>
      <c r="F436" s="30"/>
      <c r="G436" s="33"/>
      <c r="H436" s="32"/>
      <c r="I436" s="30"/>
      <c r="J436" s="35"/>
      <c r="K436" s="33"/>
      <c r="L436" s="39">
        <f>IF(OR(B436="",G436=""),"",INT(IF(K436="",NOW(),K436)-G436))</f>
      </c>
      <c r="M436" s="38">
        <f>IF(OR(E436="",J436=""),"",IFERROR(IF(MATCH(J436,{"new","good","worn","damaged"},0)&gt;MATCH(E436,{"new","good","worn","damaged"},0),"Worse","OK"),""))</f>
      </c>
      <c r="N436" s="36"/>
      <c r="O436" s="37">
        <f>IF(A436="Overdue",INT(H436)+ROW()/100000,"")</f>
      </c>
      <c r="P436" s="37">
        <f>IF(AND(B436&lt;&gt;"",K436=""),B436,"")</f>
      </c>
    </row>
    <row r="437">
      <c r="A437" s="38">
        <f>IF(B437="","",IF(K437&lt;&gt;"","Returned",IF(H437="","Open-ended",IF(INT(H437)&lt;TODAY(),"Overdue",IF(INT(H437)=TODAY(),"Due today","Out")))))</f>
      </c>
      <c r="B437" s="31"/>
      <c r="C437" s="37">
        <f>IF(B437="","",IF(ISNA(MATCH(B437,Equipment!$A$2:$A$501,0)),"Not in Equipment",IFERROR(INDEX(Equipment!$B$2:$B$501,MATCH(B437,Equipment!$A$2:$A$501,0))&amp;"","")))</f>
      </c>
      <c r="D437" s="37">
        <f>IF(B437="","",IFERROR(INDEX(Equipment!$C$2:$C$501,MATCH(B437,Equipment!$A$2:$A$501,0))&amp;"",""))</f>
      </c>
      <c r="E437" s="35"/>
      <c r="F437" s="30"/>
      <c r="G437" s="33"/>
      <c r="H437" s="32"/>
      <c r="I437" s="30"/>
      <c r="J437" s="35"/>
      <c r="K437" s="33"/>
      <c r="L437" s="39">
        <f>IF(OR(B437="",G437=""),"",INT(IF(K437="",NOW(),K437)-G437))</f>
      </c>
      <c r="M437" s="38">
        <f>IF(OR(E437="",J437=""),"",IFERROR(IF(MATCH(J437,{"new","good","worn","damaged"},0)&gt;MATCH(E437,{"new","good","worn","damaged"},0),"Worse","OK"),""))</f>
      </c>
      <c r="N437" s="36"/>
      <c r="O437" s="37">
        <f>IF(A437="Overdue",INT(H437)+ROW()/100000,"")</f>
      </c>
      <c r="P437" s="37">
        <f>IF(AND(B437&lt;&gt;"",K437=""),B437,"")</f>
      </c>
    </row>
    <row r="438">
      <c r="A438" s="38">
        <f>IF(B438="","",IF(K438&lt;&gt;"","Returned",IF(H438="","Open-ended",IF(INT(H438)&lt;TODAY(),"Overdue",IF(INT(H438)=TODAY(),"Due today","Out")))))</f>
      </c>
      <c r="B438" s="31"/>
      <c r="C438" s="37">
        <f>IF(B438="","",IF(ISNA(MATCH(B438,Equipment!$A$2:$A$501,0)),"Not in Equipment",IFERROR(INDEX(Equipment!$B$2:$B$501,MATCH(B438,Equipment!$A$2:$A$501,0))&amp;"","")))</f>
      </c>
      <c r="D438" s="37">
        <f>IF(B438="","",IFERROR(INDEX(Equipment!$C$2:$C$501,MATCH(B438,Equipment!$A$2:$A$501,0))&amp;"",""))</f>
      </c>
      <c r="E438" s="35"/>
      <c r="F438" s="30"/>
      <c r="G438" s="33"/>
      <c r="H438" s="32"/>
      <c r="I438" s="30"/>
      <c r="J438" s="35"/>
      <c r="K438" s="33"/>
      <c r="L438" s="39">
        <f>IF(OR(B438="",G438=""),"",INT(IF(K438="",NOW(),K438)-G438))</f>
      </c>
      <c r="M438" s="38">
        <f>IF(OR(E438="",J438=""),"",IFERROR(IF(MATCH(J438,{"new","good","worn","damaged"},0)&gt;MATCH(E438,{"new","good","worn","damaged"},0),"Worse","OK"),""))</f>
      </c>
      <c r="N438" s="36"/>
      <c r="O438" s="37">
        <f>IF(A438="Overdue",INT(H438)+ROW()/100000,"")</f>
      </c>
      <c r="P438" s="37">
        <f>IF(AND(B438&lt;&gt;"",K438=""),B438,"")</f>
      </c>
    </row>
    <row r="439">
      <c r="A439" s="38">
        <f>IF(B439="","",IF(K439&lt;&gt;"","Returned",IF(H439="","Open-ended",IF(INT(H439)&lt;TODAY(),"Overdue",IF(INT(H439)=TODAY(),"Due today","Out")))))</f>
      </c>
      <c r="B439" s="31"/>
      <c r="C439" s="37">
        <f>IF(B439="","",IF(ISNA(MATCH(B439,Equipment!$A$2:$A$501,0)),"Not in Equipment",IFERROR(INDEX(Equipment!$B$2:$B$501,MATCH(B439,Equipment!$A$2:$A$501,0))&amp;"","")))</f>
      </c>
      <c r="D439" s="37">
        <f>IF(B439="","",IFERROR(INDEX(Equipment!$C$2:$C$501,MATCH(B439,Equipment!$A$2:$A$501,0))&amp;"",""))</f>
      </c>
      <c r="E439" s="35"/>
      <c r="F439" s="30"/>
      <c r="G439" s="33"/>
      <c r="H439" s="32"/>
      <c r="I439" s="30"/>
      <c r="J439" s="35"/>
      <c r="K439" s="33"/>
      <c r="L439" s="39">
        <f>IF(OR(B439="",G439=""),"",INT(IF(K439="",NOW(),K439)-G439))</f>
      </c>
      <c r="M439" s="38">
        <f>IF(OR(E439="",J439=""),"",IFERROR(IF(MATCH(J439,{"new","good","worn","damaged"},0)&gt;MATCH(E439,{"new","good","worn","damaged"},0),"Worse","OK"),""))</f>
      </c>
      <c r="N439" s="36"/>
      <c r="O439" s="37">
        <f>IF(A439="Overdue",INT(H439)+ROW()/100000,"")</f>
      </c>
      <c r="P439" s="37">
        <f>IF(AND(B439&lt;&gt;"",K439=""),B439,"")</f>
      </c>
    </row>
    <row r="440">
      <c r="A440" s="38">
        <f>IF(B440="","",IF(K440&lt;&gt;"","Returned",IF(H440="","Open-ended",IF(INT(H440)&lt;TODAY(),"Overdue",IF(INT(H440)=TODAY(),"Due today","Out")))))</f>
      </c>
      <c r="B440" s="31"/>
      <c r="C440" s="37">
        <f>IF(B440="","",IF(ISNA(MATCH(B440,Equipment!$A$2:$A$501,0)),"Not in Equipment",IFERROR(INDEX(Equipment!$B$2:$B$501,MATCH(B440,Equipment!$A$2:$A$501,0))&amp;"","")))</f>
      </c>
      <c r="D440" s="37">
        <f>IF(B440="","",IFERROR(INDEX(Equipment!$C$2:$C$501,MATCH(B440,Equipment!$A$2:$A$501,0))&amp;"",""))</f>
      </c>
      <c r="E440" s="35"/>
      <c r="F440" s="30"/>
      <c r="G440" s="33"/>
      <c r="H440" s="32"/>
      <c r="I440" s="30"/>
      <c r="J440" s="35"/>
      <c r="K440" s="33"/>
      <c r="L440" s="39">
        <f>IF(OR(B440="",G440=""),"",INT(IF(K440="",NOW(),K440)-G440))</f>
      </c>
      <c r="M440" s="38">
        <f>IF(OR(E440="",J440=""),"",IFERROR(IF(MATCH(J440,{"new","good","worn","damaged"},0)&gt;MATCH(E440,{"new","good","worn","damaged"},0),"Worse","OK"),""))</f>
      </c>
      <c r="N440" s="36"/>
      <c r="O440" s="37">
        <f>IF(A440="Overdue",INT(H440)+ROW()/100000,"")</f>
      </c>
      <c r="P440" s="37">
        <f>IF(AND(B440&lt;&gt;"",K440=""),B440,"")</f>
      </c>
    </row>
    <row r="441">
      <c r="A441" s="38">
        <f>IF(B441="","",IF(K441&lt;&gt;"","Returned",IF(H441="","Open-ended",IF(INT(H441)&lt;TODAY(),"Overdue",IF(INT(H441)=TODAY(),"Due today","Out")))))</f>
      </c>
      <c r="B441" s="31"/>
      <c r="C441" s="37">
        <f>IF(B441="","",IF(ISNA(MATCH(B441,Equipment!$A$2:$A$501,0)),"Not in Equipment",IFERROR(INDEX(Equipment!$B$2:$B$501,MATCH(B441,Equipment!$A$2:$A$501,0))&amp;"","")))</f>
      </c>
      <c r="D441" s="37">
        <f>IF(B441="","",IFERROR(INDEX(Equipment!$C$2:$C$501,MATCH(B441,Equipment!$A$2:$A$501,0))&amp;"",""))</f>
      </c>
      <c r="E441" s="35"/>
      <c r="F441" s="30"/>
      <c r="G441" s="33"/>
      <c r="H441" s="32"/>
      <c r="I441" s="30"/>
      <c r="J441" s="35"/>
      <c r="K441" s="33"/>
      <c r="L441" s="39">
        <f>IF(OR(B441="",G441=""),"",INT(IF(K441="",NOW(),K441)-G441))</f>
      </c>
      <c r="M441" s="38">
        <f>IF(OR(E441="",J441=""),"",IFERROR(IF(MATCH(J441,{"new","good","worn","damaged"},0)&gt;MATCH(E441,{"new","good","worn","damaged"},0),"Worse","OK"),""))</f>
      </c>
      <c r="N441" s="36"/>
      <c r="O441" s="37">
        <f>IF(A441="Overdue",INT(H441)+ROW()/100000,"")</f>
      </c>
      <c r="P441" s="37">
        <f>IF(AND(B441&lt;&gt;"",K441=""),B441,"")</f>
      </c>
    </row>
    <row r="442">
      <c r="A442" s="38">
        <f>IF(B442="","",IF(K442&lt;&gt;"","Returned",IF(H442="","Open-ended",IF(INT(H442)&lt;TODAY(),"Overdue",IF(INT(H442)=TODAY(),"Due today","Out")))))</f>
      </c>
      <c r="B442" s="31"/>
      <c r="C442" s="37">
        <f>IF(B442="","",IF(ISNA(MATCH(B442,Equipment!$A$2:$A$501,0)),"Not in Equipment",IFERROR(INDEX(Equipment!$B$2:$B$501,MATCH(B442,Equipment!$A$2:$A$501,0))&amp;"","")))</f>
      </c>
      <c r="D442" s="37">
        <f>IF(B442="","",IFERROR(INDEX(Equipment!$C$2:$C$501,MATCH(B442,Equipment!$A$2:$A$501,0))&amp;"",""))</f>
      </c>
      <c r="E442" s="35"/>
      <c r="F442" s="30"/>
      <c r="G442" s="33"/>
      <c r="H442" s="32"/>
      <c r="I442" s="30"/>
      <c r="J442" s="35"/>
      <c r="K442" s="33"/>
      <c r="L442" s="39">
        <f>IF(OR(B442="",G442=""),"",INT(IF(K442="",NOW(),K442)-G442))</f>
      </c>
      <c r="M442" s="38">
        <f>IF(OR(E442="",J442=""),"",IFERROR(IF(MATCH(J442,{"new","good","worn","damaged"},0)&gt;MATCH(E442,{"new","good","worn","damaged"},0),"Worse","OK"),""))</f>
      </c>
      <c r="N442" s="36"/>
      <c r="O442" s="37">
        <f>IF(A442="Overdue",INT(H442)+ROW()/100000,"")</f>
      </c>
      <c r="P442" s="37">
        <f>IF(AND(B442&lt;&gt;"",K442=""),B442,"")</f>
      </c>
    </row>
    <row r="443">
      <c r="A443" s="38">
        <f>IF(B443="","",IF(K443&lt;&gt;"","Returned",IF(H443="","Open-ended",IF(INT(H443)&lt;TODAY(),"Overdue",IF(INT(H443)=TODAY(),"Due today","Out")))))</f>
      </c>
      <c r="B443" s="31"/>
      <c r="C443" s="37">
        <f>IF(B443="","",IF(ISNA(MATCH(B443,Equipment!$A$2:$A$501,0)),"Not in Equipment",IFERROR(INDEX(Equipment!$B$2:$B$501,MATCH(B443,Equipment!$A$2:$A$501,0))&amp;"","")))</f>
      </c>
      <c r="D443" s="37">
        <f>IF(B443="","",IFERROR(INDEX(Equipment!$C$2:$C$501,MATCH(B443,Equipment!$A$2:$A$501,0))&amp;"",""))</f>
      </c>
      <c r="E443" s="35"/>
      <c r="F443" s="30"/>
      <c r="G443" s="33"/>
      <c r="H443" s="32"/>
      <c r="I443" s="30"/>
      <c r="J443" s="35"/>
      <c r="K443" s="33"/>
      <c r="L443" s="39">
        <f>IF(OR(B443="",G443=""),"",INT(IF(K443="",NOW(),K443)-G443))</f>
      </c>
      <c r="M443" s="38">
        <f>IF(OR(E443="",J443=""),"",IFERROR(IF(MATCH(J443,{"new","good","worn","damaged"},0)&gt;MATCH(E443,{"new","good","worn","damaged"},0),"Worse","OK"),""))</f>
      </c>
      <c r="N443" s="36"/>
      <c r="O443" s="37">
        <f>IF(A443="Overdue",INT(H443)+ROW()/100000,"")</f>
      </c>
      <c r="P443" s="37">
        <f>IF(AND(B443&lt;&gt;"",K443=""),B443,"")</f>
      </c>
    </row>
    <row r="444">
      <c r="A444" s="38">
        <f>IF(B444="","",IF(K444&lt;&gt;"","Returned",IF(H444="","Open-ended",IF(INT(H444)&lt;TODAY(),"Overdue",IF(INT(H444)=TODAY(),"Due today","Out")))))</f>
      </c>
      <c r="B444" s="31"/>
      <c r="C444" s="37">
        <f>IF(B444="","",IF(ISNA(MATCH(B444,Equipment!$A$2:$A$501,0)),"Not in Equipment",IFERROR(INDEX(Equipment!$B$2:$B$501,MATCH(B444,Equipment!$A$2:$A$501,0))&amp;"","")))</f>
      </c>
      <c r="D444" s="37">
        <f>IF(B444="","",IFERROR(INDEX(Equipment!$C$2:$C$501,MATCH(B444,Equipment!$A$2:$A$501,0))&amp;"",""))</f>
      </c>
      <c r="E444" s="35"/>
      <c r="F444" s="30"/>
      <c r="G444" s="33"/>
      <c r="H444" s="32"/>
      <c r="I444" s="30"/>
      <c r="J444" s="35"/>
      <c r="K444" s="33"/>
      <c r="L444" s="39">
        <f>IF(OR(B444="",G444=""),"",INT(IF(K444="",NOW(),K444)-G444))</f>
      </c>
      <c r="M444" s="38">
        <f>IF(OR(E444="",J444=""),"",IFERROR(IF(MATCH(J444,{"new","good","worn","damaged"},0)&gt;MATCH(E444,{"new","good","worn","damaged"},0),"Worse","OK"),""))</f>
      </c>
      <c r="N444" s="36"/>
      <c r="O444" s="37">
        <f>IF(A444="Overdue",INT(H444)+ROW()/100000,"")</f>
      </c>
      <c r="P444" s="37">
        <f>IF(AND(B444&lt;&gt;"",K444=""),B444,"")</f>
      </c>
    </row>
    <row r="445">
      <c r="A445" s="38">
        <f>IF(B445="","",IF(K445&lt;&gt;"","Returned",IF(H445="","Open-ended",IF(INT(H445)&lt;TODAY(),"Overdue",IF(INT(H445)=TODAY(),"Due today","Out")))))</f>
      </c>
      <c r="B445" s="31"/>
      <c r="C445" s="37">
        <f>IF(B445="","",IF(ISNA(MATCH(B445,Equipment!$A$2:$A$501,0)),"Not in Equipment",IFERROR(INDEX(Equipment!$B$2:$B$501,MATCH(B445,Equipment!$A$2:$A$501,0))&amp;"","")))</f>
      </c>
      <c r="D445" s="37">
        <f>IF(B445="","",IFERROR(INDEX(Equipment!$C$2:$C$501,MATCH(B445,Equipment!$A$2:$A$501,0))&amp;"",""))</f>
      </c>
      <c r="E445" s="35"/>
      <c r="F445" s="30"/>
      <c r="G445" s="33"/>
      <c r="H445" s="32"/>
      <c r="I445" s="30"/>
      <c r="J445" s="35"/>
      <c r="K445" s="33"/>
      <c r="L445" s="39">
        <f>IF(OR(B445="",G445=""),"",INT(IF(K445="",NOW(),K445)-G445))</f>
      </c>
      <c r="M445" s="38">
        <f>IF(OR(E445="",J445=""),"",IFERROR(IF(MATCH(J445,{"new","good","worn","damaged"},0)&gt;MATCH(E445,{"new","good","worn","damaged"},0),"Worse","OK"),""))</f>
      </c>
      <c r="N445" s="36"/>
      <c r="O445" s="37">
        <f>IF(A445="Overdue",INT(H445)+ROW()/100000,"")</f>
      </c>
      <c r="P445" s="37">
        <f>IF(AND(B445&lt;&gt;"",K445=""),B445,"")</f>
      </c>
    </row>
    <row r="446">
      <c r="A446" s="38">
        <f>IF(B446="","",IF(K446&lt;&gt;"","Returned",IF(H446="","Open-ended",IF(INT(H446)&lt;TODAY(),"Overdue",IF(INT(H446)=TODAY(),"Due today","Out")))))</f>
      </c>
      <c r="B446" s="31"/>
      <c r="C446" s="37">
        <f>IF(B446="","",IF(ISNA(MATCH(B446,Equipment!$A$2:$A$501,0)),"Not in Equipment",IFERROR(INDEX(Equipment!$B$2:$B$501,MATCH(B446,Equipment!$A$2:$A$501,0))&amp;"","")))</f>
      </c>
      <c r="D446" s="37">
        <f>IF(B446="","",IFERROR(INDEX(Equipment!$C$2:$C$501,MATCH(B446,Equipment!$A$2:$A$501,0))&amp;"",""))</f>
      </c>
      <c r="E446" s="35"/>
      <c r="F446" s="30"/>
      <c r="G446" s="33"/>
      <c r="H446" s="32"/>
      <c r="I446" s="30"/>
      <c r="J446" s="35"/>
      <c r="K446" s="33"/>
      <c r="L446" s="39">
        <f>IF(OR(B446="",G446=""),"",INT(IF(K446="",NOW(),K446)-G446))</f>
      </c>
      <c r="M446" s="38">
        <f>IF(OR(E446="",J446=""),"",IFERROR(IF(MATCH(J446,{"new","good","worn","damaged"},0)&gt;MATCH(E446,{"new","good","worn","damaged"},0),"Worse","OK"),""))</f>
      </c>
      <c r="N446" s="36"/>
      <c r="O446" s="37">
        <f>IF(A446="Overdue",INT(H446)+ROW()/100000,"")</f>
      </c>
      <c r="P446" s="37">
        <f>IF(AND(B446&lt;&gt;"",K446=""),B446,"")</f>
      </c>
    </row>
    <row r="447">
      <c r="A447" s="38">
        <f>IF(B447="","",IF(K447&lt;&gt;"","Returned",IF(H447="","Open-ended",IF(INT(H447)&lt;TODAY(),"Overdue",IF(INT(H447)=TODAY(),"Due today","Out")))))</f>
      </c>
      <c r="B447" s="31"/>
      <c r="C447" s="37">
        <f>IF(B447="","",IF(ISNA(MATCH(B447,Equipment!$A$2:$A$501,0)),"Not in Equipment",IFERROR(INDEX(Equipment!$B$2:$B$501,MATCH(B447,Equipment!$A$2:$A$501,0))&amp;"","")))</f>
      </c>
      <c r="D447" s="37">
        <f>IF(B447="","",IFERROR(INDEX(Equipment!$C$2:$C$501,MATCH(B447,Equipment!$A$2:$A$501,0))&amp;"",""))</f>
      </c>
      <c r="E447" s="35"/>
      <c r="F447" s="30"/>
      <c r="G447" s="33"/>
      <c r="H447" s="32"/>
      <c r="I447" s="30"/>
      <c r="J447" s="35"/>
      <c r="K447" s="33"/>
      <c r="L447" s="39">
        <f>IF(OR(B447="",G447=""),"",INT(IF(K447="",NOW(),K447)-G447))</f>
      </c>
      <c r="M447" s="38">
        <f>IF(OR(E447="",J447=""),"",IFERROR(IF(MATCH(J447,{"new","good","worn","damaged"},0)&gt;MATCH(E447,{"new","good","worn","damaged"},0),"Worse","OK"),""))</f>
      </c>
      <c r="N447" s="36"/>
      <c r="O447" s="37">
        <f>IF(A447="Overdue",INT(H447)+ROW()/100000,"")</f>
      </c>
      <c r="P447" s="37">
        <f>IF(AND(B447&lt;&gt;"",K447=""),B447,"")</f>
      </c>
    </row>
    <row r="448">
      <c r="A448" s="38">
        <f>IF(B448="","",IF(K448&lt;&gt;"","Returned",IF(H448="","Open-ended",IF(INT(H448)&lt;TODAY(),"Overdue",IF(INT(H448)=TODAY(),"Due today","Out")))))</f>
      </c>
      <c r="B448" s="31"/>
      <c r="C448" s="37">
        <f>IF(B448="","",IF(ISNA(MATCH(B448,Equipment!$A$2:$A$501,0)),"Not in Equipment",IFERROR(INDEX(Equipment!$B$2:$B$501,MATCH(B448,Equipment!$A$2:$A$501,0))&amp;"","")))</f>
      </c>
      <c r="D448" s="37">
        <f>IF(B448="","",IFERROR(INDEX(Equipment!$C$2:$C$501,MATCH(B448,Equipment!$A$2:$A$501,0))&amp;"",""))</f>
      </c>
      <c r="E448" s="35"/>
      <c r="F448" s="30"/>
      <c r="G448" s="33"/>
      <c r="H448" s="32"/>
      <c r="I448" s="30"/>
      <c r="J448" s="35"/>
      <c r="K448" s="33"/>
      <c r="L448" s="39">
        <f>IF(OR(B448="",G448=""),"",INT(IF(K448="",NOW(),K448)-G448))</f>
      </c>
      <c r="M448" s="38">
        <f>IF(OR(E448="",J448=""),"",IFERROR(IF(MATCH(J448,{"new","good","worn","damaged"},0)&gt;MATCH(E448,{"new","good","worn","damaged"},0),"Worse","OK"),""))</f>
      </c>
      <c r="N448" s="36"/>
      <c r="O448" s="37">
        <f>IF(A448="Overdue",INT(H448)+ROW()/100000,"")</f>
      </c>
      <c r="P448" s="37">
        <f>IF(AND(B448&lt;&gt;"",K448=""),B448,"")</f>
      </c>
    </row>
    <row r="449">
      <c r="A449" s="38">
        <f>IF(B449="","",IF(K449&lt;&gt;"","Returned",IF(H449="","Open-ended",IF(INT(H449)&lt;TODAY(),"Overdue",IF(INT(H449)=TODAY(),"Due today","Out")))))</f>
      </c>
      <c r="B449" s="31"/>
      <c r="C449" s="37">
        <f>IF(B449="","",IF(ISNA(MATCH(B449,Equipment!$A$2:$A$501,0)),"Not in Equipment",IFERROR(INDEX(Equipment!$B$2:$B$501,MATCH(B449,Equipment!$A$2:$A$501,0))&amp;"","")))</f>
      </c>
      <c r="D449" s="37">
        <f>IF(B449="","",IFERROR(INDEX(Equipment!$C$2:$C$501,MATCH(B449,Equipment!$A$2:$A$501,0))&amp;"",""))</f>
      </c>
      <c r="E449" s="35"/>
      <c r="F449" s="30"/>
      <c r="G449" s="33"/>
      <c r="H449" s="32"/>
      <c r="I449" s="30"/>
      <c r="J449" s="35"/>
      <c r="K449" s="33"/>
      <c r="L449" s="39">
        <f>IF(OR(B449="",G449=""),"",INT(IF(K449="",NOW(),K449)-G449))</f>
      </c>
      <c r="M449" s="38">
        <f>IF(OR(E449="",J449=""),"",IFERROR(IF(MATCH(J449,{"new","good","worn","damaged"},0)&gt;MATCH(E449,{"new","good","worn","damaged"},0),"Worse","OK"),""))</f>
      </c>
      <c r="N449" s="36"/>
      <c r="O449" s="37">
        <f>IF(A449="Overdue",INT(H449)+ROW()/100000,"")</f>
      </c>
      <c r="P449" s="37">
        <f>IF(AND(B449&lt;&gt;"",K449=""),B449,"")</f>
      </c>
    </row>
    <row r="450">
      <c r="A450" s="38">
        <f>IF(B450="","",IF(K450&lt;&gt;"","Returned",IF(H450="","Open-ended",IF(INT(H450)&lt;TODAY(),"Overdue",IF(INT(H450)=TODAY(),"Due today","Out")))))</f>
      </c>
      <c r="B450" s="31"/>
      <c r="C450" s="37">
        <f>IF(B450="","",IF(ISNA(MATCH(B450,Equipment!$A$2:$A$501,0)),"Not in Equipment",IFERROR(INDEX(Equipment!$B$2:$B$501,MATCH(B450,Equipment!$A$2:$A$501,0))&amp;"","")))</f>
      </c>
      <c r="D450" s="37">
        <f>IF(B450="","",IFERROR(INDEX(Equipment!$C$2:$C$501,MATCH(B450,Equipment!$A$2:$A$501,0))&amp;"",""))</f>
      </c>
      <c r="E450" s="35"/>
      <c r="F450" s="30"/>
      <c r="G450" s="33"/>
      <c r="H450" s="32"/>
      <c r="I450" s="30"/>
      <c r="J450" s="35"/>
      <c r="K450" s="33"/>
      <c r="L450" s="39">
        <f>IF(OR(B450="",G450=""),"",INT(IF(K450="",NOW(),K450)-G450))</f>
      </c>
      <c r="M450" s="38">
        <f>IF(OR(E450="",J450=""),"",IFERROR(IF(MATCH(J450,{"new","good","worn","damaged"},0)&gt;MATCH(E450,{"new","good","worn","damaged"},0),"Worse","OK"),""))</f>
      </c>
      <c r="N450" s="36"/>
      <c r="O450" s="37">
        <f>IF(A450="Overdue",INT(H450)+ROW()/100000,"")</f>
      </c>
      <c r="P450" s="37">
        <f>IF(AND(B450&lt;&gt;"",K450=""),B450,"")</f>
      </c>
    </row>
    <row r="451">
      <c r="A451" s="38">
        <f>IF(B451="","",IF(K451&lt;&gt;"","Returned",IF(H451="","Open-ended",IF(INT(H451)&lt;TODAY(),"Overdue",IF(INT(H451)=TODAY(),"Due today","Out")))))</f>
      </c>
      <c r="B451" s="31"/>
      <c r="C451" s="37">
        <f>IF(B451="","",IF(ISNA(MATCH(B451,Equipment!$A$2:$A$501,0)),"Not in Equipment",IFERROR(INDEX(Equipment!$B$2:$B$501,MATCH(B451,Equipment!$A$2:$A$501,0))&amp;"","")))</f>
      </c>
      <c r="D451" s="37">
        <f>IF(B451="","",IFERROR(INDEX(Equipment!$C$2:$C$501,MATCH(B451,Equipment!$A$2:$A$501,0))&amp;"",""))</f>
      </c>
      <c r="E451" s="35"/>
      <c r="F451" s="30"/>
      <c r="G451" s="33"/>
      <c r="H451" s="32"/>
      <c r="I451" s="30"/>
      <c r="J451" s="35"/>
      <c r="K451" s="33"/>
      <c r="L451" s="39">
        <f>IF(OR(B451="",G451=""),"",INT(IF(K451="",NOW(),K451)-G451))</f>
      </c>
      <c r="M451" s="38">
        <f>IF(OR(E451="",J451=""),"",IFERROR(IF(MATCH(J451,{"new","good","worn","damaged"},0)&gt;MATCH(E451,{"new","good","worn","damaged"},0),"Worse","OK"),""))</f>
      </c>
      <c r="N451" s="36"/>
      <c r="O451" s="37">
        <f>IF(A451="Overdue",INT(H451)+ROW()/100000,"")</f>
      </c>
      <c r="P451" s="37">
        <f>IF(AND(B451&lt;&gt;"",K451=""),B451,"")</f>
      </c>
    </row>
    <row r="452">
      <c r="A452" s="38">
        <f>IF(B452="","",IF(K452&lt;&gt;"","Returned",IF(H452="","Open-ended",IF(INT(H452)&lt;TODAY(),"Overdue",IF(INT(H452)=TODAY(),"Due today","Out")))))</f>
      </c>
      <c r="B452" s="31"/>
      <c r="C452" s="37">
        <f>IF(B452="","",IF(ISNA(MATCH(B452,Equipment!$A$2:$A$501,0)),"Not in Equipment",IFERROR(INDEX(Equipment!$B$2:$B$501,MATCH(B452,Equipment!$A$2:$A$501,0))&amp;"","")))</f>
      </c>
      <c r="D452" s="37">
        <f>IF(B452="","",IFERROR(INDEX(Equipment!$C$2:$C$501,MATCH(B452,Equipment!$A$2:$A$501,0))&amp;"",""))</f>
      </c>
      <c r="E452" s="35"/>
      <c r="F452" s="30"/>
      <c r="G452" s="33"/>
      <c r="H452" s="32"/>
      <c r="I452" s="30"/>
      <c r="J452" s="35"/>
      <c r="K452" s="33"/>
      <c r="L452" s="39">
        <f>IF(OR(B452="",G452=""),"",INT(IF(K452="",NOW(),K452)-G452))</f>
      </c>
      <c r="M452" s="38">
        <f>IF(OR(E452="",J452=""),"",IFERROR(IF(MATCH(J452,{"new","good","worn","damaged"},0)&gt;MATCH(E452,{"new","good","worn","damaged"},0),"Worse","OK"),""))</f>
      </c>
      <c r="N452" s="36"/>
      <c r="O452" s="37">
        <f>IF(A452="Overdue",INT(H452)+ROW()/100000,"")</f>
      </c>
      <c r="P452" s="37">
        <f>IF(AND(B452&lt;&gt;"",K452=""),B452,"")</f>
      </c>
    </row>
    <row r="453">
      <c r="A453" s="38">
        <f>IF(B453="","",IF(K453&lt;&gt;"","Returned",IF(H453="","Open-ended",IF(INT(H453)&lt;TODAY(),"Overdue",IF(INT(H453)=TODAY(),"Due today","Out")))))</f>
      </c>
      <c r="B453" s="31"/>
      <c r="C453" s="37">
        <f>IF(B453="","",IF(ISNA(MATCH(B453,Equipment!$A$2:$A$501,0)),"Not in Equipment",IFERROR(INDEX(Equipment!$B$2:$B$501,MATCH(B453,Equipment!$A$2:$A$501,0))&amp;"","")))</f>
      </c>
      <c r="D453" s="37">
        <f>IF(B453="","",IFERROR(INDEX(Equipment!$C$2:$C$501,MATCH(B453,Equipment!$A$2:$A$501,0))&amp;"",""))</f>
      </c>
      <c r="E453" s="35"/>
      <c r="F453" s="30"/>
      <c r="G453" s="33"/>
      <c r="H453" s="32"/>
      <c r="I453" s="30"/>
      <c r="J453" s="35"/>
      <c r="K453" s="33"/>
      <c r="L453" s="39">
        <f>IF(OR(B453="",G453=""),"",INT(IF(K453="",NOW(),K453)-G453))</f>
      </c>
      <c r="M453" s="38">
        <f>IF(OR(E453="",J453=""),"",IFERROR(IF(MATCH(J453,{"new","good","worn","damaged"},0)&gt;MATCH(E453,{"new","good","worn","damaged"},0),"Worse","OK"),""))</f>
      </c>
      <c r="N453" s="36"/>
      <c r="O453" s="37">
        <f>IF(A453="Overdue",INT(H453)+ROW()/100000,"")</f>
      </c>
      <c r="P453" s="37">
        <f>IF(AND(B453&lt;&gt;"",K453=""),B453,"")</f>
      </c>
    </row>
    <row r="454">
      <c r="A454" s="38">
        <f>IF(B454="","",IF(K454&lt;&gt;"","Returned",IF(H454="","Open-ended",IF(INT(H454)&lt;TODAY(),"Overdue",IF(INT(H454)=TODAY(),"Due today","Out")))))</f>
      </c>
      <c r="B454" s="31"/>
      <c r="C454" s="37">
        <f>IF(B454="","",IF(ISNA(MATCH(B454,Equipment!$A$2:$A$501,0)),"Not in Equipment",IFERROR(INDEX(Equipment!$B$2:$B$501,MATCH(B454,Equipment!$A$2:$A$501,0))&amp;"","")))</f>
      </c>
      <c r="D454" s="37">
        <f>IF(B454="","",IFERROR(INDEX(Equipment!$C$2:$C$501,MATCH(B454,Equipment!$A$2:$A$501,0))&amp;"",""))</f>
      </c>
      <c r="E454" s="35"/>
      <c r="F454" s="30"/>
      <c r="G454" s="33"/>
      <c r="H454" s="32"/>
      <c r="I454" s="30"/>
      <c r="J454" s="35"/>
      <c r="K454" s="33"/>
      <c r="L454" s="39">
        <f>IF(OR(B454="",G454=""),"",INT(IF(K454="",NOW(),K454)-G454))</f>
      </c>
      <c r="M454" s="38">
        <f>IF(OR(E454="",J454=""),"",IFERROR(IF(MATCH(J454,{"new","good","worn","damaged"},0)&gt;MATCH(E454,{"new","good","worn","damaged"},0),"Worse","OK"),""))</f>
      </c>
      <c r="N454" s="36"/>
      <c r="O454" s="37">
        <f>IF(A454="Overdue",INT(H454)+ROW()/100000,"")</f>
      </c>
      <c r="P454" s="37">
        <f>IF(AND(B454&lt;&gt;"",K454=""),B454,"")</f>
      </c>
    </row>
    <row r="455">
      <c r="A455" s="38">
        <f>IF(B455="","",IF(K455&lt;&gt;"","Returned",IF(H455="","Open-ended",IF(INT(H455)&lt;TODAY(),"Overdue",IF(INT(H455)=TODAY(),"Due today","Out")))))</f>
      </c>
      <c r="B455" s="31"/>
      <c r="C455" s="37">
        <f>IF(B455="","",IF(ISNA(MATCH(B455,Equipment!$A$2:$A$501,0)),"Not in Equipment",IFERROR(INDEX(Equipment!$B$2:$B$501,MATCH(B455,Equipment!$A$2:$A$501,0))&amp;"","")))</f>
      </c>
      <c r="D455" s="37">
        <f>IF(B455="","",IFERROR(INDEX(Equipment!$C$2:$C$501,MATCH(B455,Equipment!$A$2:$A$501,0))&amp;"",""))</f>
      </c>
      <c r="E455" s="35"/>
      <c r="F455" s="30"/>
      <c r="G455" s="33"/>
      <c r="H455" s="32"/>
      <c r="I455" s="30"/>
      <c r="J455" s="35"/>
      <c r="K455" s="33"/>
      <c r="L455" s="39">
        <f>IF(OR(B455="",G455=""),"",INT(IF(K455="",NOW(),K455)-G455))</f>
      </c>
      <c r="M455" s="38">
        <f>IF(OR(E455="",J455=""),"",IFERROR(IF(MATCH(J455,{"new","good","worn","damaged"},0)&gt;MATCH(E455,{"new","good","worn","damaged"},0),"Worse","OK"),""))</f>
      </c>
      <c r="N455" s="36"/>
      <c r="O455" s="37">
        <f>IF(A455="Overdue",INT(H455)+ROW()/100000,"")</f>
      </c>
      <c r="P455" s="37">
        <f>IF(AND(B455&lt;&gt;"",K455=""),B455,"")</f>
      </c>
    </row>
    <row r="456">
      <c r="A456" s="38">
        <f>IF(B456="","",IF(K456&lt;&gt;"","Returned",IF(H456="","Open-ended",IF(INT(H456)&lt;TODAY(),"Overdue",IF(INT(H456)=TODAY(),"Due today","Out")))))</f>
      </c>
      <c r="B456" s="31"/>
      <c r="C456" s="37">
        <f>IF(B456="","",IF(ISNA(MATCH(B456,Equipment!$A$2:$A$501,0)),"Not in Equipment",IFERROR(INDEX(Equipment!$B$2:$B$501,MATCH(B456,Equipment!$A$2:$A$501,0))&amp;"","")))</f>
      </c>
      <c r="D456" s="37">
        <f>IF(B456="","",IFERROR(INDEX(Equipment!$C$2:$C$501,MATCH(B456,Equipment!$A$2:$A$501,0))&amp;"",""))</f>
      </c>
      <c r="E456" s="35"/>
      <c r="F456" s="30"/>
      <c r="G456" s="33"/>
      <c r="H456" s="32"/>
      <c r="I456" s="30"/>
      <c r="J456" s="35"/>
      <c r="K456" s="33"/>
      <c r="L456" s="39">
        <f>IF(OR(B456="",G456=""),"",INT(IF(K456="",NOW(),K456)-G456))</f>
      </c>
      <c r="M456" s="38">
        <f>IF(OR(E456="",J456=""),"",IFERROR(IF(MATCH(J456,{"new","good","worn","damaged"},0)&gt;MATCH(E456,{"new","good","worn","damaged"},0),"Worse","OK"),""))</f>
      </c>
      <c r="N456" s="36"/>
      <c r="O456" s="37">
        <f>IF(A456="Overdue",INT(H456)+ROW()/100000,"")</f>
      </c>
      <c r="P456" s="37">
        <f>IF(AND(B456&lt;&gt;"",K456=""),B456,"")</f>
      </c>
    </row>
    <row r="457">
      <c r="A457" s="38">
        <f>IF(B457="","",IF(K457&lt;&gt;"","Returned",IF(H457="","Open-ended",IF(INT(H457)&lt;TODAY(),"Overdue",IF(INT(H457)=TODAY(),"Due today","Out")))))</f>
      </c>
      <c r="B457" s="31"/>
      <c r="C457" s="37">
        <f>IF(B457="","",IF(ISNA(MATCH(B457,Equipment!$A$2:$A$501,0)),"Not in Equipment",IFERROR(INDEX(Equipment!$B$2:$B$501,MATCH(B457,Equipment!$A$2:$A$501,0))&amp;"","")))</f>
      </c>
      <c r="D457" s="37">
        <f>IF(B457="","",IFERROR(INDEX(Equipment!$C$2:$C$501,MATCH(B457,Equipment!$A$2:$A$501,0))&amp;"",""))</f>
      </c>
      <c r="E457" s="35"/>
      <c r="F457" s="30"/>
      <c r="G457" s="33"/>
      <c r="H457" s="32"/>
      <c r="I457" s="30"/>
      <c r="J457" s="35"/>
      <c r="K457" s="33"/>
      <c r="L457" s="39">
        <f>IF(OR(B457="",G457=""),"",INT(IF(K457="",NOW(),K457)-G457))</f>
      </c>
      <c r="M457" s="38">
        <f>IF(OR(E457="",J457=""),"",IFERROR(IF(MATCH(J457,{"new","good","worn","damaged"},0)&gt;MATCH(E457,{"new","good","worn","damaged"},0),"Worse","OK"),""))</f>
      </c>
      <c r="N457" s="36"/>
      <c r="O457" s="37">
        <f>IF(A457="Overdue",INT(H457)+ROW()/100000,"")</f>
      </c>
      <c r="P457" s="37">
        <f>IF(AND(B457&lt;&gt;"",K457=""),B457,"")</f>
      </c>
    </row>
    <row r="458">
      <c r="A458" s="38">
        <f>IF(B458="","",IF(K458&lt;&gt;"","Returned",IF(H458="","Open-ended",IF(INT(H458)&lt;TODAY(),"Overdue",IF(INT(H458)=TODAY(),"Due today","Out")))))</f>
      </c>
      <c r="B458" s="31"/>
      <c r="C458" s="37">
        <f>IF(B458="","",IF(ISNA(MATCH(B458,Equipment!$A$2:$A$501,0)),"Not in Equipment",IFERROR(INDEX(Equipment!$B$2:$B$501,MATCH(B458,Equipment!$A$2:$A$501,0))&amp;"","")))</f>
      </c>
      <c r="D458" s="37">
        <f>IF(B458="","",IFERROR(INDEX(Equipment!$C$2:$C$501,MATCH(B458,Equipment!$A$2:$A$501,0))&amp;"",""))</f>
      </c>
      <c r="E458" s="35"/>
      <c r="F458" s="30"/>
      <c r="G458" s="33"/>
      <c r="H458" s="32"/>
      <c r="I458" s="30"/>
      <c r="J458" s="35"/>
      <c r="K458" s="33"/>
      <c r="L458" s="39">
        <f>IF(OR(B458="",G458=""),"",INT(IF(K458="",NOW(),K458)-G458))</f>
      </c>
      <c r="M458" s="38">
        <f>IF(OR(E458="",J458=""),"",IFERROR(IF(MATCH(J458,{"new","good","worn","damaged"},0)&gt;MATCH(E458,{"new","good","worn","damaged"},0),"Worse","OK"),""))</f>
      </c>
      <c r="N458" s="36"/>
      <c r="O458" s="37">
        <f>IF(A458="Overdue",INT(H458)+ROW()/100000,"")</f>
      </c>
      <c r="P458" s="37">
        <f>IF(AND(B458&lt;&gt;"",K458=""),B458,"")</f>
      </c>
    </row>
    <row r="459">
      <c r="A459" s="38">
        <f>IF(B459="","",IF(K459&lt;&gt;"","Returned",IF(H459="","Open-ended",IF(INT(H459)&lt;TODAY(),"Overdue",IF(INT(H459)=TODAY(),"Due today","Out")))))</f>
      </c>
      <c r="B459" s="31"/>
      <c r="C459" s="37">
        <f>IF(B459="","",IF(ISNA(MATCH(B459,Equipment!$A$2:$A$501,0)),"Not in Equipment",IFERROR(INDEX(Equipment!$B$2:$B$501,MATCH(B459,Equipment!$A$2:$A$501,0))&amp;"","")))</f>
      </c>
      <c r="D459" s="37">
        <f>IF(B459="","",IFERROR(INDEX(Equipment!$C$2:$C$501,MATCH(B459,Equipment!$A$2:$A$501,0))&amp;"",""))</f>
      </c>
      <c r="E459" s="35"/>
      <c r="F459" s="30"/>
      <c r="G459" s="33"/>
      <c r="H459" s="32"/>
      <c r="I459" s="30"/>
      <c r="J459" s="35"/>
      <c r="K459" s="33"/>
      <c r="L459" s="39">
        <f>IF(OR(B459="",G459=""),"",INT(IF(K459="",NOW(),K459)-G459))</f>
      </c>
      <c r="M459" s="38">
        <f>IF(OR(E459="",J459=""),"",IFERROR(IF(MATCH(J459,{"new","good","worn","damaged"},0)&gt;MATCH(E459,{"new","good","worn","damaged"},0),"Worse","OK"),""))</f>
      </c>
      <c r="N459" s="36"/>
      <c r="O459" s="37">
        <f>IF(A459="Overdue",INT(H459)+ROW()/100000,"")</f>
      </c>
      <c r="P459" s="37">
        <f>IF(AND(B459&lt;&gt;"",K459=""),B459,"")</f>
      </c>
    </row>
    <row r="460">
      <c r="A460" s="38">
        <f>IF(B460="","",IF(K460&lt;&gt;"","Returned",IF(H460="","Open-ended",IF(INT(H460)&lt;TODAY(),"Overdue",IF(INT(H460)=TODAY(),"Due today","Out")))))</f>
      </c>
      <c r="B460" s="31"/>
      <c r="C460" s="37">
        <f>IF(B460="","",IF(ISNA(MATCH(B460,Equipment!$A$2:$A$501,0)),"Not in Equipment",IFERROR(INDEX(Equipment!$B$2:$B$501,MATCH(B460,Equipment!$A$2:$A$501,0))&amp;"","")))</f>
      </c>
      <c r="D460" s="37">
        <f>IF(B460="","",IFERROR(INDEX(Equipment!$C$2:$C$501,MATCH(B460,Equipment!$A$2:$A$501,0))&amp;"",""))</f>
      </c>
      <c r="E460" s="35"/>
      <c r="F460" s="30"/>
      <c r="G460" s="33"/>
      <c r="H460" s="32"/>
      <c r="I460" s="30"/>
      <c r="J460" s="35"/>
      <c r="K460" s="33"/>
      <c r="L460" s="39">
        <f>IF(OR(B460="",G460=""),"",INT(IF(K460="",NOW(),K460)-G460))</f>
      </c>
      <c r="M460" s="38">
        <f>IF(OR(E460="",J460=""),"",IFERROR(IF(MATCH(J460,{"new","good","worn","damaged"},0)&gt;MATCH(E460,{"new","good","worn","damaged"},0),"Worse","OK"),""))</f>
      </c>
      <c r="N460" s="36"/>
      <c r="O460" s="37">
        <f>IF(A460="Overdue",INT(H460)+ROW()/100000,"")</f>
      </c>
      <c r="P460" s="37">
        <f>IF(AND(B460&lt;&gt;"",K460=""),B460,"")</f>
      </c>
    </row>
    <row r="461">
      <c r="A461" s="38">
        <f>IF(B461="","",IF(K461&lt;&gt;"","Returned",IF(H461="","Open-ended",IF(INT(H461)&lt;TODAY(),"Overdue",IF(INT(H461)=TODAY(),"Due today","Out")))))</f>
      </c>
      <c r="B461" s="31"/>
      <c r="C461" s="37">
        <f>IF(B461="","",IF(ISNA(MATCH(B461,Equipment!$A$2:$A$501,0)),"Not in Equipment",IFERROR(INDEX(Equipment!$B$2:$B$501,MATCH(B461,Equipment!$A$2:$A$501,0))&amp;"","")))</f>
      </c>
      <c r="D461" s="37">
        <f>IF(B461="","",IFERROR(INDEX(Equipment!$C$2:$C$501,MATCH(B461,Equipment!$A$2:$A$501,0))&amp;"",""))</f>
      </c>
      <c r="E461" s="35"/>
      <c r="F461" s="30"/>
      <c r="G461" s="33"/>
      <c r="H461" s="32"/>
      <c r="I461" s="30"/>
      <c r="J461" s="35"/>
      <c r="K461" s="33"/>
      <c r="L461" s="39">
        <f>IF(OR(B461="",G461=""),"",INT(IF(K461="",NOW(),K461)-G461))</f>
      </c>
      <c r="M461" s="38">
        <f>IF(OR(E461="",J461=""),"",IFERROR(IF(MATCH(J461,{"new","good","worn","damaged"},0)&gt;MATCH(E461,{"new","good","worn","damaged"},0),"Worse","OK"),""))</f>
      </c>
      <c r="N461" s="36"/>
      <c r="O461" s="37">
        <f>IF(A461="Overdue",INT(H461)+ROW()/100000,"")</f>
      </c>
      <c r="P461" s="37">
        <f>IF(AND(B461&lt;&gt;"",K461=""),B461,"")</f>
      </c>
    </row>
    <row r="462">
      <c r="A462" s="38">
        <f>IF(B462="","",IF(K462&lt;&gt;"","Returned",IF(H462="","Open-ended",IF(INT(H462)&lt;TODAY(),"Overdue",IF(INT(H462)=TODAY(),"Due today","Out")))))</f>
      </c>
      <c r="B462" s="31"/>
      <c r="C462" s="37">
        <f>IF(B462="","",IF(ISNA(MATCH(B462,Equipment!$A$2:$A$501,0)),"Not in Equipment",IFERROR(INDEX(Equipment!$B$2:$B$501,MATCH(B462,Equipment!$A$2:$A$501,0))&amp;"","")))</f>
      </c>
      <c r="D462" s="37">
        <f>IF(B462="","",IFERROR(INDEX(Equipment!$C$2:$C$501,MATCH(B462,Equipment!$A$2:$A$501,0))&amp;"",""))</f>
      </c>
      <c r="E462" s="35"/>
      <c r="F462" s="30"/>
      <c r="G462" s="33"/>
      <c r="H462" s="32"/>
      <c r="I462" s="30"/>
      <c r="J462" s="35"/>
      <c r="K462" s="33"/>
      <c r="L462" s="39">
        <f>IF(OR(B462="",G462=""),"",INT(IF(K462="",NOW(),K462)-G462))</f>
      </c>
      <c r="M462" s="38">
        <f>IF(OR(E462="",J462=""),"",IFERROR(IF(MATCH(J462,{"new","good","worn","damaged"},0)&gt;MATCH(E462,{"new","good","worn","damaged"},0),"Worse","OK"),""))</f>
      </c>
      <c r="N462" s="36"/>
      <c r="O462" s="37">
        <f>IF(A462="Overdue",INT(H462)+ROW()/100000,"")</f>
      </c>
      <c r="P462" s="37">
        <f>IF(AND(B462&lt;&gt;"",K462=""),B462,"")</f>
      </c>
    </row>
    <row r="463">
      <c r="A463" s="38">
        <f>IF(B463="","",IF(K463&lt;&gt;"","Returned",IF(H463="","Open-ended",IF(INT(H463)&lt;TODAY(),"Overdue",IF(INT(H463)=TODAY(),"Due today","Out")))))</f>
      </c>
      <c r="B463" s="31"/>
      <c r="C463" s="37">
        <f>IF(B463="","",IF(ISNA(MATCH(B463,Equipment!$A$2:$A$501,0)),"Not in Equipment",IFERROR(INDEX(Equipment!$B$2:$B$501,MATCH(B463,Equipment!$A$2:$A$501,0))&amp;"","")))</f>
      </c>
      <c r="D463" s="37">
        <f>IF(B463="","",IFERROR(INDEX(Equipment!$C$2:$C$501,MATCH(B463,Equipment!$A$2:$A$501,0))&amp;"",""))</f>
      </c>
      <c r="E463" s="35"/>
      <c r="F463" s="30"/>
      <c r="G463" s="33"/>
      <c r="H463" s="32"/>
      <c r="I463" s="30"/>
      <c r="J463" s="35"/>
      <c r="K463" s="33"/>
      <c r="L463" s="39">
        <f>IF(OR(B463="",G463=""),"",INT(IF(K463="",NOW(),K463)-G463))</f>
      </c>
      <c r="M463" s="38">
        <f>IF(OR(E463="",J463=""),"",IFERROR(IF(MATCH(J463,{"new","good","worn","damaged"},0)&gt;MATCH(E463,{"new","good","worn","damaged"},0),"Worse","OK"),""))</f>
      </c>
      <c r="N463" s="36"/>
      <c r="O463" s="37">
        <f>IF(A463="Overdue",INT(H463)+ROW()/100000,"")</f>
      </c>
      <c r="P463" s="37">
        <f>IF(AND(B463&lt;&gt;"",K463=""),B463,"")</f>
      </c>
    </row>
    <row r="464">
      <c r="A464" s="38">
        <f>IF(B464="","",IF(K464&lt;&gt;"","Returned",IF(H464="","Open-ended",IF(INT(H464)&lt;TODAY(),"Overdue",IF(INT(H464)=TODAY(),"Due today","Out")))))</f>
      </c>
      <c r="B464" s="31"/>
      <c r="C464" s="37">
        <f>IF(B464="","",IF(ISNA(MATCH(B464,Equipment!$A$2:$A$501,0)),"Not in Equipment",IFERROR(INDEX(Equipment!$B$2:$B$501,MATCH(B464,Equipment!$A$2:$A$501,0))&amp;"","")))</f>
      </c>
      <c r="D464" s="37">
        <f>IF(B464="","",IFERROR(INDEX(Equipment!$C$2:$C$501,MATCH(B464,Equipment!$A$2:$A$501,0))&amp;"",""))</f>
      </c>
      <c r="E464" s="35"/>
      <c r="F464" s="30"/>
      <c r="G464" s="33"/>
      <c r="H464" s="32"/>
      <c r="I464" s="30"/>
      <c r="J464" s="35"/>
      <c r="K464" s="33"/>
      <c r="L464" s="39">
        <f>IF(OR(B464="",G464=""),"",INT(IF(K464="",NOW(),K464)-G464))</f>
      </c>
      <c r="M464" s="38">
        <f>IF(OR(E464="",J464=""),"",IFERROR(IF(MATCH(J464,{"new","good","worn","damaged"},0)&gt;MATCH(E464,{"new","good","worn","damaged"},0),"Worse","OK"),""))</f>
      </c>
      <c r="N464" s="36"/>
      <c r="O464" s="37">
        <f>IF(A464="Overdue",INT(H464)+ROW()/100000,"")</f>
      </c>
      <c r="P464" s="37">
        <f>IF(AND(B464&lt;&gt;"",K464=""),B464,"")</f>
      </c>
    </row>
    <row r="465">
      <c r="A465" s="38">
        <f>IF(B465="","",IF(K465&lt;&gt;"","Returned",IF(H465="","Open-ended",IF(INT(H465)&lt;TODAY(),"Overdue",IF(INT(H465)=TODAY(),"Due today","Out")))))</f>
      </c>
      <c r="B465" s="31"/>
      <c r="C465" s="37">
        <f>IF(B465="","",IF(ISNA(MATCH(B465,Equipment!$A$2:$A$501,0)),"Not in Equipment",IFERROR(INDEX(Equipment!$B$2:$B$501,MATCH(B465,Equipment!$A$2:$A$501,0))&amp;"","")))</f>
      </c>
      <c r="D465" s="37">
        <f>IF(B465="","",IFERROR(INDEX(Equipment!$C$2:$C$501,MATCH(B465,Equipment!$A$2:$A$501,0))&amp;"",""))</f>
      </c>
      <c r="E465" s="35"/>
      <c r="F465" s="30"/>
      <c r="G465" s="33"/>
      <c r="H465" s="32"/>
      <c r="I465" s="30"/>
      <c r="J465" s="35"/>
      <c r="K465" s="33"/>
      <c r="L465" s="39">
        <f>IF(OR(B465="",G465=""),"",INT(IF(K465="",NOW(),K465)-G465))</f>
      </c>
      <c r="M465" s="38">
        <f>IF(OR(E465="",J465=""),"",IFERROR(IF(MATCH(J465,{"new","good","worn","damaged"},0)&gt;MATCH(E465,{"new","good","worn","damaged"},0),"Worse","OK"),""))</f>
      </c>
      <c r="N465" s="36"/>
      <c r="O465" s="37">
        <f>IF(A465="Overdue",INT(H465)+ROW()/100000,"")</f>
      </c>
      <c r="P465" s="37">
        <f>IF(AND(B465&lt;&gt;"",K465=""),B465,"")</f>
      </c>
    </row>
    <row r="466">
      <c r="A466" s="38">
        <f>IF(B466="","",IF(K466&lt;&gt;"","Returned",IF(H466="","Open-ended",IF(INT(H466)&lt;TODAY(),"Overdue",IF(INT(H466)=TODAY(),"Due today","Out")))))</f>
      </c>
      <c r="B466" s="31"/>
      <c r="C466" s="37">
        <f>IF(B466="","",IF(ISNA(MATCH(B466,Equipment!$A$2:$A$501,0)),"Not in Equipment",IFERROR(INDEX(Equipment!$B$2:$B$501,MATCH(B466,Equipment!$A$2:$A$501,0))&amp;"","")))</f>
      </c>
      <c r="D466" s="37">
        <f>IF(B466="","",IFERROR(INDEX(Equipment!$C$2:$C$501,MATCH(B466,Equipment!$A$2:$A$501,0))&amp;"",""))</f>
      </c>
      <c r="E466" s="35"/>
      <c r="F466" s="30"/>
      <c r="G466" s="33"/>
      <c r="H466" s="32"/>
      <c r="I466" s="30"/>
      <c r="J466" s="35"/>
      <c r="K466" s="33"/>
      <c r="L466" s="39">
        <f>IF(OR(B466="",G466=""),"",INT(IF(K466="",NOW(),K466)-G466))</f>
      </c>
      <c r="M466" s="38">
        <f>IF(OR(E466="",J466=""),"",IFERROR(IF(MATCH(J466,{"new","good","worn","damaged"},0)&gt;MATCH(E466,{"new","good","worn","damaged"},0),"Worse","OK"),""))</f>
      </c>
      <c r="N466" s="36"/>
      <c r="O466" s="37">
        <f>IF(A466="Overdue",INT(H466)+ROW()/100000,"")</f>
      </c>
      <c r="P466" s="37">
        <f>IF(AND(B466&lt;&gt;"",K466=""),B466,"")</f>
      </c>
    </row>
    <row r="467">
      <c r="A467" s="38">
        <f>IF(B467="","",IF(K467&lt;&gt;"","Returned",IF(H467="","Open-ended",IF(INT(H467)&lt;TODAY(),"Overdue",IF(INT(H467)=TODAY(),"Due today","Out")))))</f>
      </c>
      <c r="B467" s="31"/>
      <c r="C467" s="37">
        <f>IF(B467="","",IF(ISNA(MATCH(B467,Equipment!$A$2:$A$501,0)),"Not in Equipment",IFERROR(INDEX(Equipment!$B$2:$B$501,MATCH(B467,Equipment!$A$2:$A$501,0))&amp;"","")))</f>
      </c>
      <c r="D467" s="37">
        <f>IF(B467="","",IFERROR(INDEX(Equipment!$C$2:$C$501,MATCH(B467,Equipment!$A$2:$A$501,0))&amp;"",""))</f>
      </c>
      <c r="E467" s="35"/>
      <c r="F467" s="30"/>
      <c r="G467" s="33"/>
      <c r="H467" s="32"/>
      <c r="I467" s="30"/>
      <c r="J467" s="35"/>
      <c r="K467" s="33"/>
      <c r="L467" s="39">
        <f>IF(OR(B467="",G467=""),"",INT(IF(K467="",NOW(),K467)-G467))</f>
      </c>
      <c r="M467" s="38">
        <f>IF(OR(E467="",J467=""),"",IFERROR(IF(MATCH(J467,{"new","good","worn","damaged"},0)&gt;MATCH(E467,{"new","good","worn","damaged"},0),"Worse","OK"),""))</f>
      </c>
      <c r="N467" s="36"/>
      <c r="O467" s="37">
        <f>IF(A467="Overdue",INT(H467)+ROW()/100000,"")</f>
      </c>
      <c r="P467" s="37">
        <f>IF(AND(B467&lt;&gt;"",K467=""),B467,"")</f>
      </c>
    </row>
    <row r="468">
      <c r="A468" s="38">
        <f>IF(B468="","",IF(K468&lt;&gt;"","Returned",IF(H468="","Open-ended",IF(INT(H468)&lt;TODAY(),"Overdue",IF(INT(H468)=TODAY(),"Due today","Out")))))</f>
      </c>
      <c r="B468" s="31"/>
      <c r="C468" s="37">
        <f>IF(B468="","",IF(ISNA(MATCH(B468,Equipment!$A$2:$A$501,0)),"Not in Equipment",IFERROR(INDEX(Equipment!$B$2:$B$501,MATCH(B468,Equipment!$A$2:$A$501,0))&amp;"","")))</f>
      </c>
      <c r="D468" s="37">
        <f>IF(B468="","",IFERROR(INDEX(Equipment!$C$2:$C$501,MATCH(B468,Equipment!$A$2:$A$501,0))&amp;"",""))</f>
      </c>
      <c r="E468" s="35"/>
      <c r="F468" s="30"/>
      <c r="G468" s="33"/>
      <c r="H468" s="32"/>
      <c r="I468" s="30"/>
      <c r="J468" s="35"/>
      <c r="K468" s="33"/>
      <c r="L468" s="39">
        <f>IF(OR(B468="",G468=""),"",INT(IF(K468="",NOW(),K468)-G468))</f>
      </c>
      <c r="M468" s="38">
        <f>IF(OR(E468="",J468=""),"",IFERROR(IF(MATCH(J468,{"new","good","worn","damaged"},0)&gt;MATCH(E468,{"new","good","worn","damaged"},0),"Worse","OK"),""))</f>
      </c>
      <c r="N468" s="36"/>
      <c r="O468" s="37">
        <f>IF(A468="Overdue",INT(H468)+ROW()/100000,"")</f>
      </c>
      <c r="P468" s="37">
        <f>IF(AND(B468&lt;&gt;"",K468=""),B468,"")</f>
      </c>
    </row>
    <row r="469">
      <c r="A469" s="38">
        <f>IF(B469="","",IF(K469&lt;&gt;"","Returned",IF(H469="","Open-ended",IF(INT(H469)&lt;TODAY(),"Overdue",IF(INT(H469)=TODAY(),"Due today","Out")))))</f>
      </c>
      <c r="B469" s="31"/>
      <c r="C469" s="37">
        <f>IF(B469="","",IF(ISNA(MATCH(B469,Equipment!$A$2:$A$501,0)),"Not in Equipment",IFERROR(INDEX(Equipment!$B$2:$B$501,MATCH(B469,Equipment!$A$2:$A$501,0))&amp;"","")))</f>
      </c>
      <c r="D469" s="37">
        <f>IF(B469="","",IFERROR(INDEX(Equipment!$C$2:$C$501,MATCH(B469,Equipment!$A$2:$A$501,0))&amp;"",""))</f>
      </c>
      <c r="E469" s="35"/>
      <c r="F469" s="30"/>
      <c r="G469" s="33"/>
      <c r="H469" s="32"/>
      <c r="I469" s="30"/>
      <c r="J469" s="35"/>
      <c r="K469" s="33"/>
      <c r="L469" s="39">
        <f>IF(OR(B469="",G469=""),"",INT(IF(K469="",NOW(),K469)-G469))</f>
      </c>
      <c r="M469" s="38">
        <f>IF(OR(E469="",J469=""),"",IFERROR(IF(MATCH(J469,{"new","good","worn","damaged"},0)&gt;MATCH(E469,{"new","good","worn","damaged"},0),"Worse","OK"),""))</f>
      </c>
      <c r="N469" s="36"/>
      <c r="O469" s="37">
        <f>IF(A469="Overdue",INT(H469)+ROW()/100000,"")</f>
      </c>
      <c r="P469" s="37">
        <f>IF(AND(B469&lt;&gt;"",K469=""),B469,"")</f>
      </c>
    </row>
    <row r="470">
      <c r="A470" s="38">
        <f>IF(B470="","",IF(K470&lt;&gt;"","Returned",IF(H470="","Open-ended",IF(INT(H470)&lt;TODAY(),"Overdue",IF(INT(H470)=TODAY(),"Due today","Out")))))</f>
      </c>
      <c r="B470" s="31"/>
      <c r="C470" s="37">
        <f>IF(B470="","",IF(ISNA(MATCH(B470,Equipment!$A$2:$A$501,0)),"Not in Equipment",IFERROR(INDEX(Equipment!$B$2:$B$501,MATCH(B470,Equipment!$A$2:$A$501,0))&amp;"","")))</f>
      </c>
      <c r="D470" s="37">
        <f>IF(B470="","",IFERROR(INDEX(Equipment!$C$2:$C$501,MATCH(B470,Equipment!$A$2:$A$501,0))&amp;"",""))</f>
      </c>
      <c r="E470" s="35"/>
      <c r="F470" s="30"/>
      <c r="G470" s="33"/>
      <c r="H470" s="32"/>
      <c r="I470" s="30"/>
      <c r="J470" s="35"/>
      <c r="K470" s="33"/>
      <c r="L470" s="39">
        <f>IF(OR(B470="",G470=""),"",INT(IF(K470="",NOW(),K470)-G470))</f>
      </c>
      <c r="M470" s="38">
        <f>IF(OR(E470="",J470=""),"",IFERROR(IF(MATCH(J470,{"new","good","worn","damaged"},0)&gt;MATCH(E470,{"new","good","worn","damaged"},0),"Worse","OK"),""))</f>
      </c>
      <c r="N470" s="36"/>
      <c r="O470" s="37">
        <f>IF(A470="Overdue",INT(H470)+ROW()/100000,"")</f>
      </c>
      <c r="P470" s="37">
        <f>IF(AND(B470&lt;&gt;"",K470=""),B470,"")</f>
      </c>
    </row>
    <row r="471">
      <c r="A471" s="38">
        <f>IF(B471="","",IF(K471&lt;&gt;"","Returned",IF(H471="","Open-ended",IF(INT(H471)&lt;TODAY(),"Overdue",IF(INT(H471)=TODAY(),"Due today","Out")))))</f>
      </c>
      <c r="B471" s="31"/>
      <c r="C471" s="37">
        <f>IF(B471="","",IF(ISNA(MATCH(B471,Equipment!$A$2:$A$501,0)),"Not in Equipment",IFERROR(INDEX(Equipment!$B$2:$B$501,MATCH(B471,Equipment!$A$2:$A$501,0))&amp;"","")))</f>
      </c>
      <c r="D471" s="37">
        <f>IF(B471="","",IFERROR(INDEX(Equipment!$C$2:$C$501,MATCH(B471,Equipment!$A$2:$A$501,0))&amp;"",""))</f>
      </c>
      <c r="E471" s="35"/>
      <c r="F471" s="30"/>
      <c r="G471" s="33"/>
      <c r="H471" s="32"/>
      <c r="I471" s="30"/>
      <c r="J471" s="35"/>
      <c r="K471" s="33"/>
      <c r="L471" s="39">
        <f>IF(OR(B471="",G471=""),"",INT(IF(K471="",NOW(),K471)-G471))</f>
      </c>
      <c r="M471" s="38">
        <f>IF(OR(E471="",J471=""),"",IFERROR(IF(MATCH(J471,{"new","good","worn","damaged"},0)&gt;MATCH(E471,{"new","good","worn","damaged"},0),"Worse","OK"),""))</f>
      </c>
      <c r="N471" s="36"/>
      <c r="O471" s="37">
        <f>IF(A471="Overdue",INT(H471)+ROW()/100000,"")</f>
      </c>
      <c r="P471" s="37">
        <f>IF(AND(B471&lt;&gt;"",K471=""),B471,"")</f>
      </c>
    </row>
    <row r="472">
      <c r="A472" s="38">
        <f>IF(B472="","",IF(K472&lt;&gt;"","Returned",IF(H472="","Open-ended",IF(INT(H472)&lt;TODAY(),"Overdue",IF(INT(H472)=TODAY(),"Due today","Out")))))</f>
      </c>
      <c r="B472" s="31"/>
      <c r="C472" s="37">
        <f>IF(B472="","",IF(ISNA(MATCH(B472,Equipment!$A$2:$A$501,0)),"Not in Equipment",IFERROR(INDEX(Equipment!$B$2:$B$501,MATCH(B472,Equipment!$A$2:$A$501,0))&amp;"","")))</f>
      </c>
      <c r="D472" s="37">
        <f>IF(B472="","",IFERROR(INDEX(Equipment!$C$2:$C$501,MATCH(B472,Equipment!$A$2:$A$501,0))&amp;"",""))</f>
      </c>
      <c r="E472" s="35"/>
      <c r="F472" s="30"/>
      <c r="G472" s="33"/>
      <c r="H472" s="32"/>
      <c r="I472" s="30"/>
      <c r="J472" s="35"/>
      <c r="K472" s="33"/>
      <c r="L472" s="39">
        <f>IF(OR(B472="",G472=""),"",INT(IF(K472="",NOW(),K472)-G472))</f>
      </c>
      <c r="M472" s="38">
        <f>IF(OR(E472="",J472=""),"",IFERROR(IF(MATCH(J472,{"new","good","worn","damaged"},0)&gt;MATCH(E472,{"new","good","worn","damaged"},0),"Worse","OK"),""))</f>
      </c>
      <c r="N472" s="36"/>
      <c r="O472" s="37">
        <f>IF(A472="Overdue",INT(H472)+ROW()/100000,"")</f>
      </c>
      <c r="P472" s="37">
        <f>IF(AND(B472&lt;&gt;"",K472=""),B472,"")</f>
      </c>
    </row>
    <row r="473">
      <c r="A473" s="38">
        <f>IF(B473="","",IF(K473&lt;&gt;"","Returned",IF(H473="","Open-ended",IF(INT(H473)&lt;TODAY(),"Overdue",IF(INT(H473)=TODAY(),"Due today","Out")))))</f>
      </c>
      <c r="B473" s="31"/>
      <c r="C473" s="37">
        <f>IF(B473="","",IF(ISNA(MATCH(B473,Equipment!$A$2:$A$501,0)),"Not in Equipment",IFERROR(INDEX(Equipment!$B$2:$B$501,MATCH(B473,Equipment!$A$2:$A$501,0))&amp;"","")))</f>
      </c>
      <c r="D473" s="37">
        <f>IF(B473="","",IFERROR(INDEX(Equipment!$C$2:$C$501,MATCH(B473,Equipment!$A$2:$A$501,0))&amp;"",""))</f>
      </c>
      <c r="E473" s="35"/>
      <c r="F473" s="30"/>
      <c r="G473" s="33"/>
      <c r="H473" s="32"/>
      <c r="I473" s="30"/>
      <c r="J473" s="35"/>
      <c r="K473" s="33"/>
      <c r="L473" s="39">
        <f>IF(OR(B473="",G473=""),"",INT(IF(K473="",NOW(),K473)-G473))</f>
      </c>
      <c r="M473" s="38">
        <f>IF(OR(E473="",J473=""),"",IFERROR(IF(MATCH(J473,{"new","good","worn","damaged"},0)&gt;MATCH(E473,{"new","good","worn","damaged"},0),"Worse","OK"),""))</f>
      </c>
      <c r="N473" s="36"/>
      <c r="O473" s="37">
        <f>IF(A473="Overdue",INT(H473)+ROW()/100000,"")</f>
      </c>
      <c r="P473" s="37">
        <f>IF(AND(B473&lt;&gt;"",K473=""),B473,"")</f>
      </c>
    </row>
    <row r="474">
      <c r="A474" s="38">
        <f>IF(B474="","",IF(K474&lt;&gt;"","Returned",IF(H474="","Open-ended",IF(INT(H474)&lt;TODAY(),"Overdue",IF(INT(H474)=TODAY(),"Due today","Out")))))</f>
      </c>
      <c r="B474" s="31"/>
      <c r="C474" s="37">
        <f>IF(B474="","",IF(ISNA(MATCH(B474,Equipment!$A$2:$A$501,0)),"Not in Equipment",IFERROR(INDEX(Equipment!$B$2:$B$501,MATCH(B474,Equipment!$A$2:$A$501,0))&amp;"","")))</f>
      </c>
      <c r="D474" s="37">
        <f>IF(B474="","",IFERROR(INDEX(Equipment!$C$2:$C$501,MATCH(B474,Equipment!$A$2:$A$501,0))&amp;"",""))</f>
      </c>
      <c r="E474" s="35"/>
      <c r="F474" s="30"/>
      <c r="G474" s="33"/>
      <c r="H474" s="32"/>
      <c r="I474" s="30"/>
      <c r="J474" s="35"/>
      <c r="K474" s="33"/>
      <c r="L474" s="39">
        <f>IF(OR(B474="",G474=""),"",INT(IF(K474="",NOW(),K474)-G474))</f>
      </c>
      <c r="M474" s="38">
        <f>IF(OR(E474="",J474=""),"",IFERROR(IF(MATCH(J474,{"new","good","worn","damaged"},0)&gt;MATCH(E474,{"new","good","worn","damaged"},0),"Worse","OK"),""))</f>
      </c>
      <c r="N474" s="36"/>
      <c r="O474" s="37">
        <f>IF(A474="Overdue",INT(H474)+ROW()/100000,"")</f>
      </c>
      <c r="P474" s="37">
        <f>IF(AND(B474&lt;&gt;"",K474=""),B474,"")</f>
      </c>
    </row>
    <row r="475">
      <c r="A475" s="38">
        <f>IF(B475="","",IF(K475&lt;&gt;"","Returned",IF(H475="","Open-ended",IF(INT(H475)&lt;TODAY(),"Overdue",IF(INT(H475)=TODAY(),"Due today","Out")))))</f>
      </c>
      <c r="B475" s="31"/>
      <c r="C475" s="37">
        <f>IF(B475="","",IF(ISNA(MATCH(B475,Equipment!$A$2:$A$501,0)),"Not in Equipment",IFERROR(INDEX(Equipment!$B$2:$B$501,MATCH(B475,Equipment!$A$2:$A$501,0))&amp;"","")))</f>
      </c>
      <c r="D475" s="37">
        <f>IF(B475="","",IFERROR(INDEX(Equipment!$C$2:$C$501,MATCH(B475,Equipment!$A$2:$A$501,0))&amp;"",""))</f>
      </c>
      <c r="E475" s="35"/>
      <c r="F475" s="30"/>
      <c r="G475" s="33"/>
      <c r="H475" s="32"/>
      <c r="I475" s="30"/>
      <c r="J475" s="35"/>
      <c r="K475" s="33"/>
      <c r="L475" s="39">
        <f>IF(OR(B475="",G475=""),"",INT(IF(K475="",NOW(),K475)-G475))</f>
      </c>
      <c r="M475" s="38">
        <f>IF(OR(E475="",J475=""),"",IFERROR(IF(MATCH(J475,{"new","good","worn","damaged"},0)&gt;MATCH(E475,{"new","good","worn","damaged"},0),"Worse","OK"),""))</f>
      </c>
      <c r="N475" s="36"/>
      <c r="O475" s="37">
        <f>IF(A475="Overdue",INT(H475)+ROW()/100000,"")</f>
      </c>
      <c r="P475" s="37">
        <f>IF(AND(B475&lt;&gt;"",K475=""),B475,"")</f>
      </c>
    </row>
    <row r="476">
      <c r="A476" s="38">
        <f>IF(B476="","",IF(K476&lt;&gt;"","Returned",IF(H476="","Open-ended",IF(INT(H476)&lt;TODAY(),"Overdue",IF(INT(H476)=TODAY(),"Due today","Out")))))</f>
      </c>
      <c r="B476" s="31"/>
      <c r="C476" s="37">
        <f>IF(B476="","",IF(ISNA(MATCH(B476,Equipment!$A$2:$A$501,0)),"Not in Equipment",IFERROR(INDEX(Equipment!$B$2:$B$501,MATCH(B476,Equipment!$A$2:$A$501,0))&amp;"","")))</f>
      </c>
      <c r="D476" s="37">
        <f>IF(B476="","",IFERROR(INDEX(Equipment!$C$2:$C$501,MATCH(B476,Equipment!$A$2:$A$501,0))&amp;"",""))</f>
      </c>
      <c r="E476" s="35"/>
      <c r="F476" s="30"/>
      <c r="G476" s="33"/>
      <c r="H476" s="32"/>
      <c r="I476" s="30"/>
      <c r="J476" s="35"/>
      <c r="K476" s="33"/>
      <c r="L476" s="39">
        <f>IF(OR(B476="",G476=""),"",INT(IF(K476="",NOW(),K476)-G476))</f>
      </c>
      <c r="M476" s="38">
        <f>IF(OR(E476="",J476=""),"",IFERROR(IF(MATCH(J476,{"new","good","worn","damaged"},0)&gt;MATCH(E476,{"new","good","worn","damaged"},0),"Worse","OK"),""))</f>
      </c>
      <c r="N476" s="36"/>
      <c r="O476" s="37">
        <f>IF(A476="Overdue",INT(H476)+ROW()/100000,"")</f>
      </c>
      <c r="P476" s="37">
        <f>IF(AND(B476&lt;&gt;"",K476=""),B476,"")</f>
      </c>
    </row>
    <row r="477">
      <c r="A477" s="38">
        <f>IF(B477="","",IF(K477&lt;&gt;"","Returned",IF(H477="","Open-ended",IF(INT(H477)&lt;TODAY(),"Overdue",IF(INT(H477)=TODAY(),"Due today","Out")))))</f>
      </c>
      <c r="B477" s="31"/>
      <c r="C477" s="37">
        <f>IF(B477="","",IF(ISNA(MATCH(B477,Equipment!$A$2:$A$501,0)),"Not in Equipment",IFERROR(INDEX(Equipment!$B$2:$B$501,MATCH(B477,Equipment!$A$2:$A$501,0))&amp;"","")))</f>
      </c>
      <c r="D477" s="37">
        <f>IF(B477="","",IFERROR(INDEX(Equipment!$C$2:$C$501,MATCH(B477,Equipment!$A$2:$A$501,0))&amp;"",""))</f>
      </c>
      <c r="E477" s="35"/>
      <c r="F477" s="30"/>
      <c r="G477" s="33"/>
      <c r="H477" s="32"/>
      <c r="I477" s="30"/>
      <c r="J477" s="35"/>
      <c r="K477" s="33"/>
      <c r="L477" s="39">
        <f>IF(OR(B477="",G477=""),"",INT(IF(K477="",NOW(),K477)-G477))</f>
      </c>
      <c r="M477" s="38">
        <f>IF(OR(E477="",J477=""),"",IFERROR(IF(MATCH(J477,{"new","good","worn","damaged"},0)&gt;MATCH(E477,{"new","good","worn","damaged"},0),"Worse","OK"),""))</f>
      </c>
      <c r="N477" s="36"/>
      <c r="O477" s="37">
        <f>IF(A477="Overdue",INT(H477)+ROW()/100000,"")</f>
      </c>
      <c r="P477" s="37">
        <f>IF(AND(B477&lt;&gt;"",K477=""),B477,"")</f>
      </c>
    </row>
    <row r="478">
      <c r="A478" s="38">
        <f>IF(B478="","",IF(K478&lt;&gt;"","Returned",IF(H478="","Open-ended",IF(INT(H478)&lt;TODAY(),"Overdue",IF(INT(H478)=TODAY(),"Due today","Out")))))</f>
      </c>
      <c r="B478" s="31"/>
      <c r="C478" s="37">
        <f>IF(B478="","",IF(ISNA(MATCH(B478,Equipment!$A$2:$A$501,0)),"Not in Equipment",IFERROR(INDEX(Equipment!$B$2:$B$501,MATCH(B478,Equipment!$A$2:$A$501,0))&amp;"","")))</f>
      </c>
      <c r="D478" s="37">
        <f>IF(B478="","",IFERROR(INDEX(Equipment!$C$2:$C$501,MATCH(B478,Equipment!$A$2:$A$501,0))&amp;"",""))</f>
      </c>
      <c r="E478" s="35"/>
      <c r="F478" s="30"/>
      <c r="G478" s="33"/>
      <c r="H478" s="32"/>
      <c r="I478" s="30"/>
      <c r="J478" s="35"/>
      <c r="K478" s="33"/>
      <c r="L478" s="39">
        <f>IF(OR(B478="",G478=""),"",INT(IF(K478="",NOW(),K478)-G478))</f>
      </c>
      <c r="M478" s="38">
        <f>IF(OR(E478="",J478=""),"",IFERROR(IF(MATCH(J478,{"new","good","worn","damaged"},0)&gt;MATCH(E478,{"new","good","worn","damaged"},0),"Worse","OK"),""))</f>
      </c>
      <c r="N478" s="36"/>
      <c r="O478" s="37">
        <f>IF(A478="Overdue",INT(H478)+ROW()/100000,"")</f>
      </c>
      <c r="P478" s="37">
        <f>IF(AND(B478&lt;&gt;"",K478=""),B478,"")</f>
      </c>
    </row>
    <row r="479">
      <c r="A479" s="38">
        <f>IF(B479="","",IF(K479&lt;&gt;"","Returned",IF(H479="","Open-ended",IF(INT(H479)&lt;TODAY(),"Overdue",IF(INT(H479)=TODAY(),"Due today","Out")))))</f>
      </c>
      <c r="B479" s="31"/>
      <c r="C479" s="37">
        <f>IF(B479="","",IF(ISNA(MATCH(B479,Equipment!$A$2:$A$501,0)),"Not in Equipment",IFERROR(INDEX(Equipment!$B$2:$B$501,MATCH(B479,Equipment!$A$2:$A$501,0))&amp;"","")))</f>
      </c>
      <c r="D479" s="37">
        <f>IF(B479="","",IFERROR(INDEX(Equipment!$C$2:$C$501,MATCH(B479,Equipment!$A$2:$A$501,0))&amp;"",""))</f>
      </c>
      <c r="E479" s="35"/>
      <c r="F479" s="30"/>
      <c r="G479" s="33"/>
      <c r="H479" s="32"/>
      <c r="I479" s="30"/>
      <c r="J479" s="35"/>
      <c r="K479" s="33"/>
      <c r="L479" s="39">
        <f>IF(OR(B479="",G479=""),"",INT(IF(K479="",NOW(),K479)-G479))</f>
      </c>
      <c r="M479" s="38">
        <f>IF(OR(E479="",J479=""),"",IFERROR(IF(MATCH(J479,{"new","good","worn","damaged"},0)&gt;MATCH(E479,{"new","good","worn","damaged"},0),"Worse","OK"),""))</f>
      </c>
      <c r="N479" s="36"/>
      <c r="O479" s="37">
        <f>IF(A479="Overdue",INT(H479)+ROW()/100000,"")</f>
      </c>
      <c r="P479" s="37">
        <f>IF(AND(B479&lt;&gt;"",K479=""),B479,"")</f>
      </c>
    </row>
    <row r="480">
      <c r="A480" s="38">
        <f>IF(B480="","",IF(K480&lt;&gt;"","Returned",IF(H480="","Open-ended",IF(INT(H480)&lt;TODAY(),"Overdue",IF(INT(H480)=TODAY(),"Due today","Out")))))</f>
      </c>
      <c r="B480" s="31"/>
      <c r="C480" s="37">
        <f>IF(B480="","",IF(ISNA(MATCH(B480,Equipment!$A$2:$A$501,0)),"Not in Equipment",IFERROR(INDEX(Equipment!$B$2:$B$501,MATCH(B480,Equipment!$A$2:$A$501,0))&amp;"","")))</f>
      </c>
      <c r="D480" s="37">
        <f>IF(B480="","",IFERROR(INDEX(Equipment!$C$2:$C$501,MATCH(B480,Equipment!$A$2:$A$501,0))&amp;"",""))</f>
      </c>
      <c r="E480" s="35"/>
      <c r="F480" s="30"/>
      <c r="G480" s="33"/>
      <c r="H480" s="32"/>
      <c r="I480" s="30"/>
      <c r="J480" s="35"/>
      <c r="K480" s="33"/>
      <c r="L480" s="39">
        <f>IF(OR(B480="",G480=""),"",INT(IF(K480="",NOW(),K480)-G480))</f>
      </c>
      <c r="M480" s="38">
        <f>IF(OR(E480="",J480=""),"",IFERROR(IF(MATCH(J480,{"new","good","worn","damaged"},0)&gt;MATCH(E480,{"new","good","worn","damaged"},0),"Worse","OK"),""))</f>
      </c>
      <c r="N480" s="36"/>
      <c r="O480" s="37">
        <f>IF(A480="Overdue",INT(H480)+ROW()/100000,"")</f>
      </c>
      <c r="P480" s="37">
        <f>IF(AND(B480&lt;&gt;"",K480=""),B480,"")</f>
      </c>
    </row>
    <row r="481">
      <c r="A481" s="38">
        <f>IF(B481="","",IF(K481&lt;&gt;"","Returned",IF(H481="","Open-ended",IF(INT(H481)&lt;TODAY(),"Overdue",IF(INT(H481)=TODAY(),"Due today","Out")))))</f>
      </c>
      <c r="B481" s="31"/>
      <c r="C481" s="37">
        <f>IF(B481="","",IF(ISNA(MATCH(B481,Equipment!$A$2:$A$501,0)),"Not in Equipment",IFERROR(INDEX(Equipment!$B$2:$B$501,MATCH(B481,Equipment!$A$2:$A$501,0))&amp;"","")))</f>
      </c>
      <c r="D481" s="37">
        <f>IF(B481="","",IFERROR(INDEX(Equipment!$C$2:$C$501,MATCH(B481,Equipment!$A$2:$A$501,0))&amp;"",""))</f>
      </c>
      <c r="E481" s="35"/>
      <c r="F481" s="30"/>
      <c r="G481" s="33"/>
      <c r="H481" s="32"/>
      <c r="I481" s="30"/>
      <c r="J481" s="35"/>
      <c r="K481" s="33"/>
      <c r="L481" s="39">
        <f>IF(OR(B481="",G481=""),"",INT(IF(K481="",NOW(),K481)-G481))</f>
      </c>
      <c r="M481" s="38">
        <f>IF(OR(E481="",J481=""),"",IFERROR(IF(MATCH(J481,{"new","good","worn","damaged"},0)&gt;MATCH(E481,{"new","good","worn","damaged"},0),"Worse","OK"),""))</f>
      </c>
      <c r="N481" s="36"/>
      <c r="O481" s="37">
        <f>IF(A481="Overdue",INT(H481)+ROW()/100000,"")</f>
      </c>
      <c r="P481" s="37">
        <f>IF(AND(B481&lt;&gt;"",K481=""),B481,"")</f>
      </c>
    </row>
    <row r="482">
      <c r="A482" s="38">
        <f>IF(B482="","",IF(K482&lt;&gt;"","Returned",IF(H482="","Open-ended",IF(INT(H482)&lt;TODAY(),"Overdue",IF(INT(H482)=TODAY(),"Due today","Out")))))</f>
      </c>
      <c r="B482" s="31"/>
      <c r="C482" s="37">
        <f>IF(B482="","",IF(ISNA(MATCH(B482,Equipment!$A$2:$A$501,0)),"Not in Equipment",IFERROR(INDEX(Equipment!$B$2:$B$501,MATCH(B482,Equipment!$A$2:$A$501,0))&amp;"","")))</f>
      </c>
      <c r="D482" s="37">
        <f>IF(B482="","",IFERROR(INDEX(Equipment!$C$2:$C$501,MATCH(B482,Equipment!$A$2:$A$501,0))&amp;"",""))</f>
      </c>
      <c r="E482" s="35"/>
      <c r="F482" s="30"/>
      <c r="G482" s="33"/>
      <c r="H482" s="32"/>
      <c r="I482" s="30"/>
      <c r="J482" s="35"/>
      <c r="K482" s="33"/>
      <c r="L482" s="39">
        <f>IF(OR(B482="",G482=""),"",INT(IF(K482="",NOW(),K482)-G482))</f>
      </c>
      <c r="M482" s="38">
        <f>IF(OR(E482="",J482=""),"",IFERROR(IF(MATCH(J482,{"new","good","worn","damaged"},0)&gt;MATCH(E482,{"new","good","worn","damaged"},0),"Worse","OK"),""))</f>
      </c>
      <c r="N482" s="36"/>
      <c r="O482" s="37">
        <f>IF(A482="Overdue",INT(H482)+ROW()/100000,"")</f>
      </c>
      <c r="P482" s="37">
        <f>IF(AND(B482&lt;&gt;"",K482=""),B482,"")</f>
      </c>
    </row>
    <row r="483">
      <c r="A483" s="38">
        <f>IF(B483="","",IF(K483&lt;&gt;"","Returned",IF(H483="","Open-ended",IF(INT(H483)&lt;TODAY(),"Overdue",IF(INT(H483)=TODAY(),"Due today","Out")))))</f>
      </c>
      <c r="B483" s="31"/>
      <c r="C483" s="37">
        <f>IF(B483="","",IF(ISNA(MATCH(B483,Equipment!$A$2:$A$501,0)),"Not in Equipment",IFERROR(INDEX(Equipment!$B$2:$B$501,MATCH(B483,Equipment!$A$2:$A$501,0))&amp;"","")))</f>
      </c>
      <c r="D483" s="37">
        <f>IF(B483="","",IFERROR(INDEX(Equipment!$C$2:$C$501,MATCH(B483,Equipment!$A$2:$A$501,0))&amp;"",""))</f>
      </c>
      <c r="E483" s="35"/>
      <c r="F483" s="30"/>
      <c r="G483" s="33"/>
      <c r="H483" s="32"/>
      <c r="I483" s="30"/>
      <c r="J483" s="35"/>
      <c r="K483" s="33"/>
      <c r="L483" s="39">
        <f>IF(OR(B483="",G483=""),"",INT(IF(K483="",NOW(),K483)-G483))</f>
      </c>
      <c r="M483" s="38">
        <f>IF(OR(E483="",J483=""),"",IFERROR(IF(MATCH(J483,{"new","good","worn","damaged"},0)&gt;MATCH(E483,{"new","good","worn","damaged"},0),"Worse","OK"),""))</f>
      </c>
      <c r="N483" s="36"/>
      <c r="O483" s="37">
        <f>IF(A483="Overdue",INT(H483)+ROW()/100000,"")</f>
      </c>
      <c r="P483" s="37">
        <f>IF(AND(B483&lt;&gt;"",K483=""),B483,"")</f>
      </c>
    </row>
    <row r="484">
      <c r="A484" s="38">
        <f>IF(B484="","",IF(K484&lt;&gt;"","Returned",IF(H484="","Open-ended",IF(INT(H484)&lt;TODAY(),"Overdue",IF(INT(H484)=TODAY(),"Due today","Out")))))</f>
      </c>
      <c r="B484" s="31"/>
      <c r="C484" s="37">
        <f>IF(B484="","",IF(ISNA(MATCH(B484,Equipment!$A$2:$A$501,0)),"Not in Equipment",IFERROR(INDEX(Equipment!$B$2:$B$501,MATCH(B484,Equipment!$A$2:$A$501,0))&amp;"","")))</f>
      </c>
      <c r="D484" s="37">
        <f>IF(B484="","",IFERROR(INDEX(Equipment!$C$2:$C$501,MATCH(B484,Equipment!$A$2:$A$501,0))&amp;"",""))</f>
      </c>
      <c r="E484" s="35"/>
      <c r="F484" s="30"/>
      <c r="G484" s="33"/>
      <c r="H484" s="32"/>
      <c r="I484" s="30"/>
      <c r="J484" s="35"/>
      <c r="K484" s="33"/>
      <c r="L484" s="39">
        <f>IF(OR(B484="",G484=""),"",INT(IF(K484="",NOW(),K484)-G484))</f>
      </c>
      <c r="M484" s="38">
        <f>IF(OR(E484="",J484=""),"",IFERROR(IF(MATCH(J484,{"new","good","worn","damaged"},0)&gt;MATCH(E484,{"new","good","worn","damaged"},0),"Worse","OK"),""))</f>
      </c>
      <c r="N484" s="36"/>
      <c r="O484" s="37">
        <f>IF(A484="Overdue",INT(H484)+ROW()/100000,"")</f>
      </c>
      <c r="P484" s="37">
        <f>IF(AND(B484&lt;&gt;"",K484=""),B484,"")</f>
      </c>
    </row>
    <row r="485">
      <c r="A485" s="38">
        <f>IF(B485="","",IF(K485&lt;&gt;"","Returned",IF(H485="","Open-ended",IF(INT(H485)&lt;TODAY(),"Overdue",IF(INT(H485)=TODAY(),"Due today","Out")))))</f>
      </c>
      <c r="B485" s="31"/>
      <c r="C485" s="37">
        <f>IF(B485="","",IF(ISNA(MATCH(B485,Equipment!$A$2:$A$501,0)),"Not in Equipment",IFERROR(INDEX(Equipment!$B$2:$B$501,MATCH(B485,Equipment!$A$2:$A$501,0))&amp;"","")))</f>
      </c>
      <c r="D485" s="37">
        <f>IF(B485="","",IFERROR(INDEX(Equipment!$C$2:$C$501,MATCH(B485,Equipment!$A$2:$A$501,0))&amp;"",""))</f>
      </c>
      <c r="E485" s="35"/>
      <c r="F485" s="30"/>
      <c r="G485" s="33"/>
      <c r="H485" s="32"/>
      <c r="I485" s="30"/>
      <c r="J485" s="35"/>
      <c r="K485" s="33"/>
      <c r="L485" s="39">
        <f>IF(OR(B485="",G485=""),"",INT(IF(K485="",NOW(),K485)-G485))</f>
      </c>
      <c r="M485" s="38">
        <f>IF(OR(E485="",J485=""),"",IFERROR(IF(MATCH(J485,{"new","good","worn","damaged"},0)&gt;MATCH(E485,{"new","good","worn","damaged"},0),"Worse","OK"),""))</f>
      </c>
      <c r="N485" s="36"/>
      <c r="O485" s="37">
        <f>IF(A485="Overdue",INT(H485)+ROW()/100000,"")</f>
      </c>
      <c r="P485" s="37">
        <f>IF(AND(B485&lt;&gt;"",K485=""),B485,"")</f>
      </c>
    </row>
    <row r="486">
      <c r="A486" s="38">
        <f>IF(B486="","",IF(K486&lt;&gt;"","Returned",IF(H486="","Open-ended",IF(INT(H486)&lt;TODAY(),"Overdue",IF(INT(H486)=TODAY(),"Due today","Out")))))</f>
      </c>
      <c r="B486" s="31"/>
      <c r="C486" s="37">
        <f>IF(B486="","",IF(ISNA(MATCH(B486,Equipment!$A$2:$A$501,0)),"Not in Equipment",IFERROR(INDEX(Equipment!$B$2:$B$501,MATCH(B486,Equipment!$A$2:$A$501,0))&amp;"","")))</f>
      </c>
      <c r="D486" s="37">
        <f>IF(B486="","",IFERROR(INDEX(Equipment!$C$2:$C$501,MATCH(B486,Equipment!$A$2:$A$501,0))&amp;"",""))</f>
      </c>
      <c r="E486" s="35"/>
      <c r="F486" s="30"/>
      <c r="G486" s="33"/>
      <c r="H486" s="32"/>
      <c r="I486" s="30"/>
      <c r="J486" s="35"/>
      <c r="K486" s="33"/>
      <c r="L486" s="39">
        <f>IF(OR(B486="",G486=""),"",INT(IF(K486="",NOW(),K486)-G486))</f>
      </c>
      <c r="M486" s="38">
        <f>IF(OR(E486="",J486=""),"",IFERROR(IF(MATCH(J486,{"new","good","worn","damaged"},0)&gt;MATCH(E486,{"new","good","worn","damaged"},0),"Worse","OK"),""))</f>
      </c>
      <c r="N486" s="36"/>
      <c r="O486" s="37">
        <f>IF(A486="Overdue",INT(H486)+ROW()/100000,"")</f>
      </c>
      <c r="P486" s="37">
        <f>IF(AND(B486&lt;&gt;"",K486=""),B486,"")</f>
      </c>
    </row>
    <row r="487">
      <c r="A487" s="38">
        <f>IF(B487="","",IF(K487&lt;&gt;"","Returned",IF(H487="","Open-ended",IF(INT(H487)&lt;TODAY(),"Overdue",IF(INT(H487)=TODAY(),"Due today","Out")))))</f>
      </c>
      <c r="B487" s="31"/>
      <c r="C487" s="37">
        <f>IF(B487="","",IF(ISNA(MATCH(B487,Equipment!$A$2:$A$501,0)),"Not in Equipment",IFERROR(INDEX(Equipment!$B$2:$B$501,MATCH(B487,Equipment!$A$2:$A$501,0))&amp;"","")))</f>
      </c>
      <c r="D487" s="37">
        <f>IF(B487="","",IFERROR(INDEX(Equipment!$C$2:$C$501,MATCH(B487,Equipment!$A$2:$A$501,0))&amp;"",""))</f>
      </c>
      <c r="E487" s="35"/>
      <c r="F487" s="30"/>
      <c r="G487" s="33"/>
      <c r="H487" s="32"/>
      <c r="I487" s="30"/>
      <c r="J487" s="35"/>
      <c r="K487" s="33"/>
      <c r="L487" s="39">
        <f>IF(OR(B487="",G487=""),"",INT(IF(K487="",NOW(),K487)-G487))</f>
      </c>
      <c r="M487" s="38">
        <f>IF(OR(E487="",J487=""),"",IFERROR(IF(MATCH(J487,{"new","good","worn","damaged"},0)&gt;MATCH(E487,{"new","good","worn","damaged"},0),"Worse","OK"),""))</f>
      </c>
      <c r="N487" s="36"/>
      <c r="O487" s="37">
        <f>IF(A487="Overdue",INT(H487)+ROW()/100000,"")</f>
      </c>
      <c r="P487" s="37">
        <f>IF(AND(B487&lt;&gt;"",K487=""),B487,"")</f>
      </c>
    </row>
    <row r="488">
      <c r="A488" s="38">
        <f>IF(B488="","",IF(K488&lt;&gt;"","Returned",IF(H488="","Open-ended",IF(INT(H488)&lt;TODAY(),"Overdue",IF(INT(H488)=TODAY(),"Due today","Out")))))</f>
      </c>
      <c r="B488" s="31"/>
      <c r="C488" s="37">
        <f>IF(B488="","",IF(ISNA(MATCH(B488,Equipment!$A$2:$A$501,0)),"Not in Equipment",IFERROR(INDEX(Equipment!$B$2:$B$501,MATCH(B488,Equipment!$A$2:$A$501,0))&amp;"","")))</f>
      </c>
      <c r="D488" s="37">
        <f>IF(B488="","",IFERROR(INDEX(Equipment!$C$2:$C$501,MATCH(B488,Equipment!$A$2:$A$501,0))&amp;"",""))</f>
      </c>
      <c r="E488" s="35"/>
      <c r="F488" s="30"/>
      <c r="G488" s="33"/>
      <c r="H488" s="32"/>
      <c r="I488" s="30"/>
      <c r="J488" s="35"/>
      <c r="K488" s="33"/>
      <c r="L488" s="39">
        <f>IF(OR(B488="",G488=""),"",INT(IF(K488="",NOW(),K488)-G488))</f>
      </c>
      <c r="M488" s="38">
        <f>IF(OR(E488="",J488=""),"",IFERROR(IF(MATCH(J488,{"new","good","worn","damaged"},0)&gt;MATCH(E488,{"new","good","worn","damaged"},0),"Worse","OK"),""))</f>
      </c>
      <c r="N488" s="36"/>
      <c r="O488" s="37">
        <f>IF(A488="Overdue",INT(H488)+ROW()/100000,"")</f>
      </c>
      <c r="P488" s="37">
        <f>IF(AND(B488&lt;&gt;"",K488=""),B488,"")</f>
      </c>
    </row>
    <row r="489">
      <c r="A489" s="38">
        <f>IF(B489="","",IF(K489&lt;&gt;"","Returned",IF(H489="","Open-ended",IF(INT(H489)&lt;TODAY(),"Overdue",IF(INT(H489)=TODAY(),"Due today","Out")))))</f>
      </c>
      <c r="B489" s="31"/>
      <c r="C489" s="37">
        <f>IF(B489="","",IF(ISNA(MATCH(B489,Equipment!$A$2:$A$501,0)),"Not in Equipment",IFERROR(INDEX(Equipment!$B$2:$B$501,MATCH(B489,Equipment!$A$2:$A$501,0))&amp;"","")))</f>
      </c>
      <c r="D489" s="37">
        <f>IF(B489="","",IFERROR(INDEX(Equipment!$C$2:$C$501,MATCH(B489,Equipment!$A$2:$A$501,0))&amp;"",""))</f>
      </c>
      <c r="E489" s="35"/>
      <c r="F489" s="30"/>
      <c r="G489" s="33"/>
      <c r="H489" s="32"/>
      <c r="I489" s="30"/>
      <c r="J489" s="35"/>
      <c r="K489" s="33"/>
      <c r="L489" s="39">
        <f>IF(OR(B489="",G489=""),"",INT(IF(K489="",NOW(),K489)-G489))</f>
      </c>
      <c r="M489" s="38">
        <f>IF(OR(E489="",J489=""),"",IFERROR(IF(MATCH(J489,{"new","good","worn","damaged"},0)&gt;MATCH(E489,{"new","good","worn","damaged"},0),"Worse","OK"),""))</f>
      </c>
      <c r="N489" s="36"/>
      <c r="O489" s="37">
        <f>IF(A489="Overdue",INT(H489)+ROW()/100000,"")</f>
      </c>
      <c r="P489" s="37">
        <f>IF(AND(B489&lt;&gt;"",K489=""),B489,"")</f>
      </c>
    </row>
    <row r="490">
      <c r="A490" s="38">
        <f>IF(B490="","",IF(K490&lt;&gt;"","Returned",IF(H490="","Open-ended",IF(INT(H490)&lt;TODAY(),"Overdue",IF(INT(H490)=TODAY(),"Due today","Out")))))</f>
      </c>
      <c r="B490" s="31"/>
      <c r="C490" s="37">
        <f>IF(B490="","",IF(ISNA(MATCH(B490,Equipment!$A$2:$A$501,0)),"Not in Equipment",IFERROR(INDEX(Equipment!$B$2:$B$501,MATCH(B490,Equipment!$A$2:$A$501,0))&amp;"","")))</f>
      </c>
      <c r="D490" s="37">
        <f>IF(B490="","",IFERROR(INDEX(Equipment!$C$2:$C$501,MATCH(B490,Equipment!$A$2:$A$501,0))&amp;"",""))</f>
      </c>
      <c r="E490" s="35"/>
      <c r="F490" s="30"/>
      <c r="G490" s="33"/>
      <c r="H490" s="32"/>
      <c r="I490" s="30"/>
      <c r="J490" s="35"/>
      <c r="K490" s="33"/>
      <c r="L490" s="39">
        <f>IF(OR(B490="",G490=""),"",INT(IF(K490="",NOW(),K490)-G490))</f>
      </c>
      <c r="M490" s="38">
        <f>IF(OR(E490="",J490=""),"",IFERROR(IF(MATCH(J490,{"new","good","worn","damaged"},0)&gt;MATCH(E490,{"new","good","worn","damaged"},0),"Worse","OK"),""))</f>
      </c>
      <c r="N490" s="36"/>
      <c r="O490" s="37">
        <f>IF(A490="Overdue",INT(H490)+ROW()/100000,"")</f>
      </c>
      <c r="P490" s="37">
        <f>IF(AND(B490&lt;&gt;"",K490=""),B490,"")</f>
      </c>
    </row>
    <row r="491">
      <c r="A491" s="38">
        <f>IF(B491="","",IF(K491&lt;&gt;"","Returned",IF(H491="","Open-ended",IF(INT(H491)&lt;TODAY(),"Overdue",IF(INT(H491)=TODAY(),"Due today","Out")))))</f>
      </c>
      <c r="B491" s="31"/>
      <c r="C491" s="37">
        <f>IF(B491="","",IF(ISNA(MATCH(B491,Equipment!$A$2:$A$501,0)),"Not in Equipment",IFERROR(INDEX(Equipment!$B$2:$B$501,MATCH(B491,Equipment!$A$2:$A$501,0))&amp;"","")))</f>
      </c>
      <c r="D491" s="37">
        <f>IF(B491="","",IFERROR(INDEX(Equipment!$C$2:$C$501,MATCH(B491,Equipment!$A$2:$A$501,0))&amp;"",""))</f>
      </c>
      <c r="E491" s="35"/>
      <c r="F491" s="30"/>
      <c r="G491" s="33"/>
      <c r="H491" s="32"/>
      <c r="I491" s="30"/>
      <c r="J491" s="35"/>
      <c r="K491" s="33"/>
      <c r="L491" s="39">
        <f>IF(OR(B491="",G491=""),"",INT(IF(K491="",NOW(),K491)-G491))</f>
      </c>
      <c r="M491" s="38">
        <f>IF(OR(E491="",J491=""),"",IFERROR(IF(MATCH(J491,{"new","good","worn","damaged"},0)&gt;MATCH(E491,{"new","good","worn","damaged"},0),"Worse","OK"),""))</f>
      </c>
      <c r="N491" s="36"/>
      <c r="O491" s="37">
        <f>IF(A491="Overdue",INT(H491)+ROW()/100000,"")</f>
      </c>
      <c r="P491" s="37">
        <f>IF(AND(B491&lt;&gt;"",K491=""),B491,"")</f>
      </c>
    </row>
    <row r="492">
      <c r="A492" s="38">
        <f>IF(B492="","",IF(K492&lt;&gt;"","Returned",IF(H492="","Open-ended",IF(INT(H492)&lt;TODAY(),"Overdue",IF(INT(H492)=TODAY(),"Due today","Out")))))</f>
      </c>
      <c r="B492" s="31"/>
      <c r="C492" s="37">
        <f>IF(B492="","",IF(ISNA(MATCH(B492,Equipment!$A$2:$A$501,0)),"Not in Equipment",IFERROR(INDEX(Equipment!$B$2:$B$501,MATCH(B492,Equipment!$A$2:$A$501,0))&amp;"","")))</f>
      </c>
      <c r="D492" s="37">
        <f>IF(B492="","",IFERROR(INDEX(Equipment!$C$2:$C$501,MATCH(B492,Equipment!$A$2:$A$501,0))&amp;"",""))</f>
      </c>
      <c r="E492" s="35"/>
      <c r="F492" s="30"/>
      <c r="G492" s="33"/>
      <c r="H492" s="32"/>
      <c r="I492" s="30"/>
      <c r="J492" s="35"/>
      <c r="K492" s="33"/>
      <c r="L492" s="39">
        <f>IF(OR(B492="",G492=""),"",INT(IF(K492="",NOW(),K492)-G492))</f>
      </c>
      <c r="M492" s="38">
        <f>IF(OR(E492="",J492=""),"",IFERROR(IF(MATCH(J492,{"new","good","worn","damaged"},0)&gt;MATCH(E492,{"new","good","worn","damaged"},0),"Worse","OK"),""))</f>
      </c>
      <c r="N492" s="36"/>
      <c r="O492" s="37">
        <f>IF(A492="Overdue",INT(H492)+ROW()/100000,"")</f>
      </c>
      <c r="P492" s="37">
        <f>IF(AND(B492&lt;&gt;"",K492=""),B492,"")</f>
      </c>
    </row>
    <row r="493">
      <c r="A493" s="38">
        <f>IF(B493="","",IF(K493&lt;&gt;"","Returned",IF(H493="","Open-ended",IF(INT(H493)&lt;TODAY(),"Overdue",IF(INT(H493)=TODAY(),"Due today","Out")))))</f>
      </c>
      <c r="B493" s="31"/>
      <c r="C493" s="37">
        <f>IF(B493="","",IF(ISNA(MATCH(B493,Equipment!$A$2:$A$501,0)),"Not in Equipment",IFERROR(INDEX(Equipment!$B$2:$B$501,MATCH(B493,Equipment!$A$2:$A$501,0))&amp;"","")))</f>
      </c>
      <c r="D493" s="37">
        <f>IF(B493="","",IFERROR(INDEX(Equipment!$C$2:$C$501,MATCH(B493,Equipment!$A$2:$A$501,0))&amp;"",""))</f>
      </c>
      <c r="E493" s="35"/>
      <c r="F493" s="30"/>
      <c r="G493" s="33"/>
      <c r="H493" s="32"/>
      <c r="I493" s="30"/>
      <c r="J493" s="35"/>
      <c r="K493" s="33"/>
      <c r="L493" s="39">
        <f>IF(OR(B493="",G493=""),"",INT(IF(K493="",NOW(),K493)-G493))</f>
      </c>
      <c r="M493" s="38">
        <f>IF(OR(E493="",J493=""),"",IFERROR(IF(MATCH(J493,{"new","good","worn","damaged"},0)&gt;MATCH(E493,{"new","good","worn","damaged"},0),"Worse","OK"),""))</f>
      </c>
      <c r="N493" s="36"/>
      <c r="O493" s="37">
        <f>IF(A493="Overdue",INT(H493)+ROW()/100000,"")</f>
      </c>
      <c r="P493" s="37">
        <f>IF(AND(B493&lt;&gt;"",K493=""),B493,"")</f>
      </c>
    </row>
    <row r="494">
      <c r="A494" s="38">
        <f>IF(B494="","",IF(K494&lt;&gt;"","Returned",IF(H494="","Open-ended",IF(INT(H494)&lt;TODAY(),"Overdue",IF(INT(H494)=TODAY(),"Due today","Out")))))</f>
      </c>
      <c r="B494" s="31"/>
      <c r="C494" s="37">
        <f>IF(B494="","",IF(ISNA(MATCH(B494,Equipment!$A$2:$A$501,0)),"Not in Equipment",IFERROR(INDEX(Equipment!$B$2:$B$501,MATCH(B494,Equipment!$A$2:$A$501,0))&amp;"","")))</f>
      </c>
      <c r="D494" s="37">
        <f>IF(B494="","",IFERROR(INDEX(Equipment!$C$2:$C$501,MATCH(B494,Equipment!$A$2:$A$501,0))&amp;"",""))</f>
      </c>
      <c r="E494" s="35"/>
      <c r="F494" s="30"/>
      <c r="G494" s="33"/>
      <c r="H494" s="32"/>
      <c r="I494" s="30"/>
      <c r="J494" s="35"/>
      <c r="K494" s="33"/>
      <c r="L494" s="39">
        <f>IF(OR(B494="",G494=""),"",INT(IF(K494="",NOW(),K494)-G494))</f>
      </c>
      <c r="M494" s="38">
        <f>IF(OR(E494="",J494=""),"",IFERROR(IF(MATCH(J494,{"new","good","worn","damaged"},0)&gt;MATCH(E494,{"new","good","worn","damaged"},0),"Worse","OK"),""))</f>
      </c>
      <c r="N494" s="36"/>
      <c r="O494" s="37">
        <f>IF(A494="Overdue",INT(H494)+ROW()/100000,"")</f>
      </c>
      <c r="P494" s="37">
        <f>IF(AND(B494&lt;&gt;"",K494=""),B494,"")</f>
      </c>
    </row>
    <row r="495">
      <c r="A495" s="38">
        <f>IF(B495="","",IF(K495&lt;&gt;"","Returned",IF(H495="","Open-ended",IF(INT(H495)&lt;TODAY(),"Overdue",IF(INT(H495)=TODAY(),"Due today","Out")))))</f>
      </c>
      <c r="B495" s="31"/>
      <c r="C495" s="37">
        <f>IF(B495="","",IF(ISNA(MATCH(B495,Equipment!$A$2:$A$501,0)),"Not in Equipment",IFERROR(INDEX(Equipment!$B$2:$B$501,MATCH(B495,Equipment!$A$2:$A$501,0))&amp;"","")))</f>
      </c>
      <c r="D495" s="37">
        <f>IF(B495="","",IFERROR(INDEX(Equipment!$C$2:$C$501,MATCH(B495,Equipment!$A$2:$A$501,0))&amp;"",""))</f>
      </c>
      <c r="E495" s="35"/>
      <c r="F495" s="30"/>
      <c r="G495" s="33"/>
      <c r="H495" s="32"/>
      <c r="I495" s="30"/>
      <c r="J495" s="35"/>
      <c r="K495" s="33"/>
      <c r="L495" s="39">
        <f>IF(OR(B495="",G495=""),"",INT(IF(K495="",NOW(),K495)-G495))</f>
      </c>
      <c r="M495" s="38">
        <f>IF(OR(E495="",J495=""),"",IFERROR(IF(MATCH(J495,{"new","good","worn","damaged"},0)&gt;MATCH(E495,{"new","good","worn","damaged"},0),"Worse","OK"),""))</f>
      </c>
      <c r="N495" s="36"/>
      <c r="O495" s="37">
        <f>IF(A495="Overdue",INT(H495)+ROW()/100000,"")</f>
      </c>
      <c r="P495" s="37">
        <f>IF(AND(B495&lt;&gt;"",K495=""),B495,"")</f>
      </c>
    </row>
    <row r="496">
      <c r="A496" s="38">
        <f>IF(B496="","",IF(K496&lt;&gt;"","Returned",IF(H496="","Open-ended",IF(INT(H496)&lt;TODAY(),"Overdue",IF(INT(H496)=TODAY(),"Due today","Out")))))</f>
      </c>
      <c r="B496" s="31"/>
      <c r="C496" s="37">
        <f>IF(B496="","",IF(ISNA(MATCH(B496,Equipment!$A$2:$A$501,0)),"Not in Equipment",IFERROR(INDEX(Equipment!$B$2:$B$501,MATCH(B496,Equipment!$A$2:$A$501,0))&amp;"","")))</f>
      </c>
      <c r="D496" s="37">
        <f>IF(B496="","",IFERROR(INDEX(Equipment!$C$2:$C$501,MATCH(B496,Equipment!$A$2:$A$501,0))&amp;"",""))</f>
      </c>
      <c r="E496" s="35"/>
      <c r="F496" s="30"/>
      <c r="G496" s="33"/>
      <c r="H496" s="32"/>
      <c r="I496" s="30"/>
      <c r="J496" s="35"/>
      <c r="K496" s="33"/>
      <c r="L496" s="39">
        <f>IF(OR(B496="",G496=""),"",INT(IF(K496="",NOW(),K496)-G496))</f>
      </c>
      <c r="M496" s="38">
        <f>IF(OR(E496="",J496=""),"",IFERROR(IF(MATCH(J496,{"new","good","worn","damaged"},0)&gt;MATCH(E496,{"new","good","worn","damaged"},0),"Worse","OK"),""))</f>
      </c>
      <c r="N496" s="36"/>
      <c r="O496" s="37">
        <f>IF(A496="Overdue",INT(H496)+ROW()/100000,"")</f>
      </c>
      <c r="P496" s="37">
        <f>IF(AND(B496&lt;&gt;"",K496=""),B496,"")</f>
      </c>
    </row>
    <row r="497">
      <c r="A497" s="38">
        <f>IF(B497="","",IF(K497&lt;&gt;"","Returned",IF(H497="","Open-ended",IF(INT(H497)&lt;TODAY(),"Overdue",IF(INT(H497)=TODAY(),"Due today","Out")))))</f>
      </c>
      <c r="B497" s="31"/>
      <c r="C497" s="37">
        <f>IF(B497="","",IF(ISNA(MATCH(B497,Equipment!$A$2:$A$501,0)),"Not in Equipment",IFERROR(INDEX(Equipment!$B$2:$B$501,MATCH(B497,Equipment!$A$2:$A$501,0))&amp;"","")))</f>
      </c>
      <c r="D497" s="37">
        <f>IF(B497="","",IFERROR(INDEX(Equipment!$C$2:$C$501,MATCH(B497,Equipment!$A$2:$A$501,0))&amp;"",""))</f>
      </c>
      <c r="E497" s="35"/>
      <c r="F497" s="30"/>
      <c r="G497" s="33"/>
      <c r="H497" s="32"/>
      <c r="I497" s="30"/>
      <c r="J497" s="35"/>
      <c r="K497" s="33"/>
      <c r="L497" s="39">
        <f>IF(OR(B497="",G497=""),"",INT(IF(K497="",NOW(),K497)-G497))</f>
      </c>
      <c r="M497" s="38">
        <f>IF(OR(E497="",J497=""),"",IFERROR(IF(MATCH(J497,{"new","good","worn","damaged"},0)&gt;MATCH(E497,{"new","good","worn","damaged"},0),"Worse","OK"),""))</f>
      </c>
      <c r="N497" s="36"/>
      <c r="O497" s="37">
        <f>IF(A497="Overdue",INT(H497)+ROW()/100000,"")</f>
      </c>
      <c r="P497" s="37">
        <f>IF(AND(B497&lt;&gt;"",K497=""),B497,"")</f>
      </c>
    </row>
    <row r="498">
      <c r="A498" s="38">
        <f>IF(B498="","",IF(K498&lt;&gt;"","Returned",IF(H498="","Open-ended",IF(INT(H498)&lt;TODAY(),"Overdue",IF(INT(H498)=TODAY(),"Due today","Out")))))</f>
      </c>
      <c r="B498" s="31"/>
      <c r="C498" s="37">
        <f>IF(B498="","",IF(ISNA(MATCH(B498,Equipment!$A$2:$A$501,0)),"Not in Equipment",IFERROR(INDEX(Equipment!$B$2:$B$501,MATCH(B498,Equipment!$A$2:$A$501,0))&amp;"","")))</f>
      </c>
      <c r="D498" s="37">
        <f>IF(B498="","",IFERROR(INDEX(Equipment!$C$2:$C$501,MATCH(B498,Equipment!$A$2:$A$501,0))&amp;"",""))</f>
      </c>
      <c r="E498" s="35"/>
      <c r="F498" s="30"/>
      <c r="G498" s="33"/>
      <c r="H498" s="32"/>
      <c r="I498" s="30"/>
      <c r="J498" s="35"/>
      <c r="K498" s="33"/>
      <c r="L498" s="39">
        <f>IF(OR(B498="",G498=""),"",INT(IF(K498="",NOW(),K498)-G498))</f>
      </c>
      <c r="M498" s="38">
        <f>IF(OR(E498="",J498=""),"",IFERROR(IF(MATCH(J498,{"new","good","worn","damaged"},0)&gt;MATCH(E498,{"new","good","worn","damaged"},0),"Worse","OK"),""))</f>
      </c>
      <c r="N498" s="36"/>
      <c r="O498" s="37">
        <f>IF(A498="Overdue",INT(H498)+ROW()/100000,"")</f>
      </c>
      <c r="P498" s="37">
        <f>IF(AND(B498&lt;&gt;"",K498=""),B498,"")</f>
      </c>
    </row>
    <row r="499">
      <c r="A499" s="38">
        <f>IF(B499="","",IF(K499&lt;&gt;"","Returned",IF(H499="","Open-ended",IF(INT(H499)&lt;TODAY(),"Overdue",IF(INT(H499)=TODAY(),"Due today","Out")))))</f>
      </c>
      <c r="B499" s="31"/>
      <c r="C499" s="37">
        <f>IF(B499="","",IF(ISNA(MATCH(B499,Equipment!$A$2:$A$501,0)),"Not in Equipment",IFERROR(INDEX(Equipment!$B$2:$B$501,MATCH(B499,Equipment!$A$2:$A$501,0))&amp;"","")))</f>
      </c>
      <c r="D499" s="37">
        <f>IF(B499="","",IFERROR(INDEX(Equipment!$C$2:$C$501,MATCH(B499,Equipment!$A$2:$A$501,0))&amp;"",""))</f>
      </c>
      <c r="E499" s="35"/>
      <c r="F499" s="30"/>
      <c r="G499" s="33"/>
      <c r="H499" s="32"/>
      <c r="I499" s="30"/>
      <c r="J499" s="35"/>
      <c r="K499" s="33"/>
      <c r="L499" s="39">
        <f>IF(OR(B499="",G499=""),"",INT(IF(K499="",NOW(),K499)-G499))</f>
      </c>
      <c r="M499" s="38">
        <f>IF(OR(E499="",J499=""),"",IFERROR(IF(MATCH(J499,{"new","good","worn","damaged"},0)&gt;MATCH(E499,{"new","good","worn","damaged"},0),"Worse","OK"),""))</f>
      </c>
      <c r="N499" s="36"/>
      <c r="O499" s="37">
        <f>IF(A499="Overdue",INT(H499)+ROW()/100000,"")</f>
      </c>
      <c r="P499" s="37">
        <f>IF(AND(B499&lt;&gt;"",K499=""),B499,"")</f>
      </c>
    </row>
    <row r="500">
      <c r="A500" s="38">
        <f>IF(B500="","",IF(K500&lt;&gt;"","Returned",IF(H500="","Open-ended",IF(INT(H500)&lt;TODAY(),"Overdue",IF(INT(H500)=TODAY(),"Due today","Out")))))</f>
      </c>
      <c r="B500" s="31"/>
      <c r="C500" s="37">
        <f>IF(B500="","",IF(ISNA(MATCH(B500,Equipment!$A$2:$A$501,0)),"Not in Equipment",IFERROR(INDEX(Equipment!$B$2:$B$501,MATCH(B500,Equipment!$A$2:$A$501,0))&amp;"","")))</f>
      </c>
      <c r="D500" s="37">
        <f>IF(B500="","",IFERROR(INDEX(Equipment!$C$2:$C$501,MATCH(B500,Equipment!$A$2:$A$501,0))&amp;"",""))</f>
      </c>
      <c r="E500" s="35"/>
      <c r="F500" s="30"/>
      <c r="G500" s="33"/>
      <c r="H500" s="32"/>
      <c r="I500" s="30"/>
      <c r="J500" s="35"/>
      <c r="K500" s="33"/>
      <c r="L500" s="39">
        <f>IF(OR(B500="",G500=""),"",INT(IF(K500="",NOW(),K500)-G500))</f>
      </c>
      <c r="M500" s="38">
        <f>IF(OR(E500="",J500=""),"",IFERROR(IF(MATCH(J500,{"new","good","worn","damaged"},0)&gt;MATCH(E500,{"new","good","worn","damaged"},0),"Worse","OK"),""))</f>
      </c>
      <c r="N500" s="36"/>
      <c r="O500" s="37">
        <f>IF(A500="Overdue",INT(H500)+ROW()/100000,"")</f>
      </c>
      <c r="P500" s="37">
        <f>IF(AND(B500&lt;&gt;"",K500=""),B500,"")</f>
      </c>
    </row>
    <row r="501">
      <c r="A501" s="38">
        <f>IF(B501="","",IF(K501&lt;&gt;"","Returned",IF(H501="","Open-ended",IF(INT(H501)&lt;TODAY(),"Overdue",IF(INT(H501)=TODAY(),"Due today","Out")))))</f>
      </c>
      <c r="B501" s="31"/>
      <c r="C501" s="37">
        <f>IF(B501="","",IF(ISNA(MATCH(B501,Equipment!$A$2:$A$501,0)),"Not in Equipment",IFERROR(INDEX(Equipment!$B$2:$B$501,MATCH(B501,Equipment!$A$2:$A$501,0))&amp;"","")))</f>
      </c>
      <c r="D501" s="37">
        <f>IF(B501="","",IFERROR(INDEX(Equipment!$C$2:$C$501,MATCH(B501,Equipment!$A$2:$A$501,0))&amp;"",""))</f>
      </c>
      <c r="E501" s="35"/>
      <c r="F501" s="30"/>
      <c r="G501" s="33"/>
      <c r="H501" s="32"/>
      <c r="I501" s="30"/>
      <c r="J501" s="35"/>
      <c r="K501" s="33"/>
      <c r="L501" s="39">
        <f>IF(OR(B501="",G501=""),"",INT(IF(K501="",NOW(),K501)-G501))</f>
      </c>
      <c r="M501" s="38">
        <f>IF(OR(E501="",J501=""),"",IFERROR(IF(MATCH(J501,{"new","good","worn","damaged"},0)&gt;MATCH(E501,{"new","good","worn","damaged"},0),"Worse","OK"),""))</f>
      </c>
      <c r="N501" s="36"/>
      <c r="O501" s="37">
        <f>IF(A501="Overdue",INT(H501)+ROW()/100000,"")</f>
      </c>
      <c r="P501" s="37">
        <f>IF(AND(B501&lt;&gt;"",K501=""),B501,"")</f>
      </c>
    </row>
  </sheetData>
  <autoFilter ref="A1:P501"/>
  <conditionalFormatting sqref="A2:A501">
    <cfRule type="expression" dxfId="0" priority="1" stopIfTrue="1">
      <formula>$A2="Overdue"</formula>
    </cfRule>
    <cfRule type="expression" dxfId="1" priority="2" stopIfTrue="1">
      <formula>$A2="Due today"</formula>
    </cfRule>
    <cfRule type="expression" dxfId="1" priority="3" stopIfTrue="1">
      <formula>$A2="Open-ended"</formula>
    </cfRule>
    <cfRule type="expression" dxfId="2" priority="4" stopIfTrue="1">
      <formula>$A2="Returned"</formula>
    </cfRule>
    <cfRule type="expression" dxfId="3" priority="5" stopIfTrue="1">
      <formula>$A2="Out"</formula>
    </cfRule>
  </conditionalFormatting>
  <conditionalFormatting sqref="M2:M501">
    <cfRule type="expression" dxfId="0" priority="6" stopIfTrue="1">
      <formula>$M2="Worse"</formula>
    </cfRule>
  </conditionalFormatting>
  <conditionalFormatting sqref="E2:E501 J2:J501">
    <cfRule type="expression" dxfId="5" priority="7">
      <formula>E2="damaged"</formula>
    </cfRule>
    <cfRule type="expression" dxfId="6" priority="8">
      <formula>E2="worn"</formula>
    </cfRule>
  </conditionalFormatting>
  <conditionalFormatting sqref="B2:N501">
    <cfRule type="expression" dxfId="4" priority="9">
      <formula>$A2="Overdue"</formula>
    </cfRule>
  </conditionalFormatting>
  <dataValidations count="7">
    <dataValidation type="list" errorStyle="warning" allowBlank="1" showInputMessage="1" showErrorMessage="1" promptTitle="Asset ID" prompt="Pick from the Equipment sheet. A code not on it shows Not in Equipment until you add it there." errorTitle="Not on the Equipment sheet" error="Add this asset ID to the Equipment sheet so the description and serial fill in." sqref="B2:B501">
      <formula1>Equipment!$A$2:$A$501</formula1>
    </dataValidation>
    <dataValidation type="list" allowBlank="1" showInputMessage="1" showErrorMessage="1" promptTitle="Condition" prompt="new, good, worn or damaged. The same four words out and in, so Came back can compare them." errorTitle="Condition" error="Use one of new, good, worn or damaged." sqref="E2:E501 J2:J501">
      <formula1>"new,good,worn,damaged"</formula1>
    </dataValidation>
    <dataValidation allowBlank="1" showInputMessage="1" promptTitle="Taken by" prompt="The person who physically carried it away, not the person who approved it." sqref="F2:F501"/>
    <dataValidation type="date" errorStyle="warning" operator="greaterThanOrEqual" allowBlank="1" showInputMessage="1" showErrorMessage="1" promptTitle="Signed out" prompt="Date and time out, 24-hour clock, e.g. 2026-09-08 07:10. Ctrl+; then a space and Ctrl+Shift+; types now." errorTitle="Not a date" error="Type a date and time such as 2026-09-08 07:10." sqref="G2:G501">
      <formula1>43831</formula1>
    </dataValidation>
    <dataValidation type="date" errorStyle="warning" operator="greaterThanOrEqual" allowBlank="1" showInputMessage="1" showErrorMessage="1" promptTitle="Due back" prompt="Date expected back, e.g. 2026-09-12. Blank means open-ended, and open-ended rows are the ones that go stale." errorTitle="Not a date" error="Type a date such as 2026-09-12." sqref="H2:H501">
      <formula1>43831</formula1>
    </dataValidation>
    <dataValidation allowBlank="1" showInputMessage="1" promptTitle="Job / site" prompt="Job number, site name, truck number or room. This is what you search when the item does not come back." sqref="I2:I501"/>
    <dataValidation type="custom" errorStyle="warning" allowBlank="1" showInputMessage="1" showErrorMessage="1" promptTitle="Returned" prompt="Date and time back. Fill it at return, with condition in, not from memory on Friday." errorTitle="Check the return time" error="This is not a date, or it is earlier than the sign-out time." sqref="K2:K501">
      <formula1>OR(K2="",AND(ISNUMBER(K2),K2&gt;=G2))</formula1>
    </dataValidation>
  </dataValidations>
  <pageMargins left="0.7" right="0.7" top="0.75" bottom="0.75" header="0.3" footer="0.3"/>
  <pageSetup orientation="landscape" fitToWidth="1" fitToHeight="0"/>
  <headerFooter>
    <oddFooter>&amp;L&amp;8TagLogger equipment sign-out log&amp;R&amp;8Page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11827"/>
    <pageSetUpPr fitToPage="1"/>
  </sheetPr>
  <dimension ref="A1:J50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/>
  <cols>
    <col min="1" max="1" width="12" customWidth="1"/>
    <col min="2" max="2" width="30" customWidth="1"/>
    <col min="3" max="3" width="16" customWidth="1"/>
    <col min="4" max="4" width="16" customWidth="1"/>
    <col min="5" max="5" width="18" customWidth="1"/>
    <col min="6" max="6" width="12" customWidth="1"/>
    <col min="7" max="7" width="18" customWidth="1"/>
    <col min="8" max="8" width="22" customWidth="1"/>
    <col min="9" max="9" width="10" customWidth="1"/>
    <col min="10" max="10" width="32" customWidth="1"/>
  </cols>
  <sheetData>
    <row r="1" ht="32" customHeight="1">
      <c r="A1" s="1" t="inlineStr">
        <is>
          <t xml:space="preserve">Asset ID</t>
        </is>
      </c>
      <c r="B1" s="1" t="inlineStr">
        <is>
          <t xml:space="preserve">Description</t>
        </is>
      </c>
      <c r="C1" s="1" t="inlineStr">
        <is>
          <t xml:space="preserve">Serial</t>
        </is>
      </c>
      <c r="D1" s="1" t="inlineStr">
        <is>
          <t xml:space="preserve">Category</t>
        </is>
      </c>
      <c r="E1" s="1" t="inlineStr">
        <is>
          <t xml:space="preserve">Home location</t>
        </is>
      </c>
      <c r="F1" s="42" t="inlineStr">
        <is>
          <t xml:space="preserve">Status now</t>
        </is>
      </c>
      <c r="G1" s="41" t="inlineStr">
        <is>
          <t xml:space="preserve">Out with</t>
        </is>
      </c>
      <c r="H1" s="41" t="inlineStr">
        <is>
          <t xml:space="preserve">Where</t>
        </is>
      </c>
      <c r="I1" s="43" t="inlineStr">
        <is>
          <t xml:space="preserve">Times out</t>
        </is>
      </c>
      <c r="J1" s="1" t="inlineStr">
        <is>
          <t xml:space="preserve">Notes</t>
        </is>
      </c>
    </row>
    <row r="2">
      <c r="A2" s="31" t="inlineStr">
        <is>
          <t xml:space="preserve">DRL-014</t>
        </is>
      </c>
      <c r="B2" s="30" t="inlineStr">
        <is>
          <t xml:space="preserve">Hammer drill, SDS-plus</t>
        </is>
      </c>
      <c r="C2" s="31" t="inlineStr">
        <is>
          <t xml:space="preserve">00123456</t>
        </is>
      </c>
      <c r="D2" s="30" t="inlineStr">
        <is>
          <t xml:space="preserve">Power tools</t>
        </is>
      </c>
      <c r="E2" s="30" t="inlineStr">
        <is>
          <t xml:space="preserve">Yard</t>
        </is>
      </c>
      <c r="F2" s="38">
        <f>IF(A2="","",IF(COUNTIFS('Sign-out log'!$B$2:$B$501,A2,'Sign-out log'!$A$2:$A$501,"Overdue")&gt;0,"Overdue",IF(COUNTIF('Sign-out log'!$P$2:$P$501,A2)&gt;0,"Out","In")))</f>
      </c>
      <c r="G2" s="37">
        <f>IF(A2="","",IFERROR(INDEX('Sign-out log'!$F$2:$F$501,MATCH(A2,'Sign-out log'!$P$2:$P$501,0))&amp;"",""))</f>
      </c>
      <c r="H2" s="37">
        <f>IF(A2="","",IFERROR(INDEX('Sign-out log'!$I$2:$I$501,MATCH(A2,'Sign-out log'!$P$2:$P$501,0))&amp;"",""))</f>
      </c>
      <c r="I2" s="39">
        <f>IF(A2="","",COUNTIF('Sign-out log'!$B$2:$B$501,A2))</f>
      </c>
      <c r="J2" s="36"/>
    </row>
    <row r="3">
      <c r="A3" s="31" t="inlineStr">
        <is>
          <t xml:space="preserve">AV-207</t>
        </is>
      </c>
      <c r="B3" s="30" t="inlineStr">
        <is>
          <t xml:space="preserve">Lighting kit, 3-head LED</t>
        </is>
      </c>
      <c r="C3" s="31" t="inlineStr">
        <is>
          <t xml:space="preserve">0041987</t>
        </is>
      </c>
      <c r="D3" s="30" t="inlineStr">
        <is>
          <t xml:space="preserve">AV</t>
        </is>
      </c>
      <c r="E3" s="30" t="inlineStr">
        <is>
          <t xml:space="preserve">Shop</t>
        </is>
      </c>
      <c r="F3" s="38">
        <f>IF(A3="","",IF(COUNTIFS('Sign-out log'!$B$2:$B$501,A3,'Sign-out log'!$A$2:$A$501,"Overdue")&gt;0,"Overdue",IF(COUNTIF('Sign-out log'!$P$2:$P$501,A3)&gt;0,"Out","In")))</f>
      </c>
      <c r="G3" s="37">
        <f>IF(A3="","",IFERROR(INDEX('Sign-out log'!$F$2:$F$501,MATCH(A3,'Sign-out log'!$P$2:$P$501,0))&amp;"",""))</f>
      </c>
      <c r="H3" s="37">
        <f>IF(A3="","",IFERROR(INDEX('Sign-out log'!$I$2:$I$501,MATCH(A3,'Sign-out log'!$P$2:$P$501,0))&amp;"",""))</f>
      </c>
      <c r="I3" s="39">
        <f>IF(A3="","",COUNTIF('Sign-out log'!$B$2:$B$501,A3))</f>
      </c>
      <c r="J3" s="36"/>
    </row>
    <row r="4">
      <c r="A4" s="31" t="inlineStr">
        <is>
          <t xml:space="preserve">GEN-003</t>
        </is>
      </c>
      <c r="B4" s="30" t="inlineStr">
        <is>
          <t xml:space="preserve">Generator, 7 kW inverter</t>
        </is>
      </c>
      <c r="C4" s="31" t="inlineStr">
        <is>
          <t xml:space="preserve">G7K-22018</t>
        </is>
      </c>
      <c r="D4" s="30" t="inlineStr">
        <is>
          <t xml:space="preserve">Power</t>
        </is>
      </c>
      <c r="E4" s="30" t="inlineStr">
        <is>
          <t xml:space="preserve">Yard</t>
        </is>
      </c>
      <c r="F4" s="38">
        <f>IF(A4="","",IF(COUNTIFS('Sign-out log'!$B$2:$B$501,A4,'Sign-out log'!$A$2:$A$501,"Overdue")&gt;0,"Overdue",IF(COUNTIF('Sign-out log'!$P$2:$P$501,A4)&gt;0,"Out","In")))</f>
      </c>
      <c r="G4" s="37">
        <f>IF(A4="","",IFERROR(INDEX('Sign-out log'!$F$2:$F$501,MATCH(A4,'Sign-out log'!$P$2:$P$501,0))&amp;"",""))</f>
      </c>
      <c r="H4" s="37">
        <f>IF(A4="","",IFERROR(INDEX('Sign-out log'!$I$2:$I$501,MATCH(A4,'Sign-out log'!$P$2:$P$501,0))&amp;"",""))</f>
      </c>
      <c r="I4" s="39">
        <f>IF(A4="","",COUNTIF('Sign-out log'!$B$2:$B$501,A4))</f>
      </c>
      <c r="J4" s="36"/>
    </row>
    <row r="5">
      <c r="A5" s="31" t="inlineStr">
        <is>
          <t xml:space="preserve">SAW-009</t>
        </is>
      </c>
      <c r="B5" s="30" t="inlineStr">
        <is>
          <t xml:space="preserve">Cut-off saw, 350 mm</t>
        </is>
      </c>
      <c r="C5" s="31" t="inlineStr">
        <is>
          <t xml:space="preserve">4E32</t>
        </is>
      </c>
      <c r="D5" s="30" t="inlineStr">
        <is>
          <t xml:space="preserve">Power tools</t>
        </is>
      </c>
      <c r="E5" s="30" t="inlineStr">
        <is>
          <t xml:space="preserve">Yard</t>
        </is>
      </c>
      <c r="F5" s="38">
        <f>IF(A5="","",IF(COUNTIFS('Sign-out log'!$B$2:$B$501,A5,'Sign-out log'!$A$2:$A$501,"Overdue")&gt;0,"Overdue",IF(COUNTIF('Sign-out log'!$P$2:$P$501,A5)&gt;0,"Out","In")))</f>
      </c>
      <c r="G5" s="37">
        <f>IF(A5="","",IFERROR(INDEX('Sign-out log'!$F$2:$F$501,MATCH(A5,'Sign-out log'!$P$2:$P$501,0))&amp;"",""))</f>
      </c>
      <c r="H5" s="37">
        <f>IF(A5="","",IFERROR(INDEX('Sign-out log'!$I$2:$I$501,MATCH(A5,'Sign-out log'!$P$2:$P$501,0))&amp;"",""))</f>
      </c>
      <c r="I5" s="39">
        <f>IF(A5="","",COUNTIF('Sign-out log'!$B$2:$B$501,A5))</f>
      </c>
      <c r="J5" s="36"/>
    </row>
    <row r="6">
      <c r="A6" s="31" t="inlineStr">
        <is>
          <t xml:space="preserve">LSR-031</t>
        </is>
      </c>
      <c r="B6" s="30" t="inlineStr">
        <is>
          <t xml:space="preserve">Rotary laser level, 600 m range</t>
        </is>
      </c>
      <c r="C6" s="31" t="inlineStr">
        <is>
          <t xml:space="preserve">RL-880145</t>
        </is>
      </c>
      <c r="D6" s="30" t="inlineStr">
        <is>
          <t xml:space="preserve">Survey</t>
        </is>
      </c>
      <c r="E6" s="30" t="inlineStr">
        <is>
          <t xml:space="preserve">Shop</t>
        </is>
      </c>
      <c r="F6" s="38">
        <f>IF(A6="","",IF(COUNTIFS('Sign-out log'!$B$2:$B$501,A6,'Sign-out log'!$A$2:$A$501,"Overdue")&gt;0,"Overdue",IF(COUNTIF('Sign-out log'!$P$2:$P$501,A6)&gt;0,"Out","In")))</f>
      </c>
      <c r="G6" s="37">
        <f>IF(A6="","",IFERROR(INDEX('Sign-out log'!$F$2:$F$501,MATCH(A6,'Sign-out log'!$P$2:$P$501,0))&amp;"",""))</f>
      </c>
      <c r="H6" s="37">
        <f>IF(A6="","",IFERROR(INDEX('Sign-out log'!$I$2:$I$501,MATCH(A6,'Sign-out log'!$P$2:$P$501,0))&amp;"",""))</f>
      </c>
      <c r="I6" s="39">
        <f>IF(A6="","",COUNTIF('Sign-out log'!$B$2:$B$501,A6))</f>
      </c>
      <c r="J6" s="36"/>
    </row>
    <row r="7">
      <c r="A7" s="31"/>
      <c r="B7" s="30"/>
      <c r="C7" s="31"/>
      <c r="D7" s="30"/>
      <c r="E7" s="30"/>
      <c r="F7" s="38">
        <f>IF(A7="","",IF(COUNTIFS('Sign-out log'!$B$2:$B$501,A7,'Sign-out log'!$A$2:$A$501,"Overdue")&gt;0,"Overdue",IF(COUNTIF('Sign-out log'!$P$2:$P$501,A7)&gt;0,"Out","In")))</f>
      </c>
      <c r="G7" s="37">
        <f>IF(A7="","",IFERROR(INDEX('Sign-out log'!$F$2:$F$501,MATCH(A7,'Sign-out log'!$P$2:$P$501,0))&amp;"",""))</f>
      </c>
      <c r="H7" s="37">
        <f>IF(A7="","",IFERROR(INDEX('Sign-out log'!$I$2:$I$501,MATCH(A7,'Sign-out log'!$P$2:$P$501,0))&amp;"",""))</f>
      </c>
      <c r="I7" s="39">
        <f>IF(A7="","",COUNTIF('Sign-out log'!$B$2:$B$501,A7))</f>
      </c>
      <c r="J7" s="36"/>
    </row>
    <row r="8">
      <c r="A8" s="31"/>
      <c r="B8" s="30"/>
      <c r="C8" s="31"/>
      <c r="D8" s="30"/>
      <c r="E8" s="30"/>
      <c r="F8" s="38">
        <f>IF(A8="","",IF(COUNTIFS('Sign-out log'!$B$2:$B$501,A8,'Sign-out log'!$A$2:$A$501,"Overdue")&gt;0,"Overdue",IF(COUNTIF('Sign-out log'!$P$2:$P$501,A8)&gt;0,"Out","In")))</f>
      </c>
      <c r="G8" s="37">
        <f>IF(A8="","",IFERROR(INDEX('Sign-out log'!$F$2:$F$501,MATCH(A8,'Sign-out log'!$P$2:$P$501,0))&amp;"",""))</f>
      </c>
      <c r="H8" s="37">
        <f>IF(A8="","",IFERROR(INDEX('Sign-out log'!$I$2:$I$501,MATCH(A8,'Sign-out log'!$P$2:$P$501,0))&amp;"",""))</f>
      </c>
      <c r="I8" s="39">
        <f>IF(A8="","",COUNTIF('Sign-out log'!$B$2:$B$501,A8))</f>
      </c>
      <c r="J8" s="36"/>
    </row>
    <row r="9">
      <c r="A9" s="31"/>
      <c r="B9" s="30"/>
      <c r="C9" s="31"/>
      <c r="D9" s="30"/>
      <c r="E9" s="30"/>
      <c r="F9" s="38">
        <f>IF(A9="","",IF(COUNTIFS('Sign-out log'!$B$2:$B$501,A9,'Sign-out log'!$A$2:$A$501,"Overdue")&gt;0,"Overdue",IF(COUNTIF('Sign-out log'!$P$2:$P$501,A9)&gt;0,"Out","In")))</f>
      </c>
      <c r="G9" s="37">
        <f>IF(A9="","",IFERROR(INDEX('Sign-out log'!$F$2:$F$501,MATCH(A9,'Sign-out log'!$P$2:$P$501,0))&amp;"",""))</f>
      </c>
      <c r="H9" s="37">
        <f>IF(A9="","",IFERROR(INDEX('Sign-out log'!$I$2:$I$501,MATCH(A9,'Sign-out log'!$P$2:$P$501,0))&amp;"",""))</f>
      </c>
      <c r="I9" s="39">
        <f>IF(A9="","",COUNTIF('Sign-out log'!$B$2:$B$501,A9))</f>
      </c>
      <c r="J9" s="36"/>
    </row>
    <row r="10">
      <c r="A10" s="31"/>
      <c r="B10" s="30"/>
      <c r="C10" s="31"/>
      <c r="D10" s="30"/>
      <c r="E10" s="30"/>
      <c r="F10" s="38">
        <f>IF(A10="","",IF(COUNTIFS('Sign-out log'!$B$2:$B$501,A10,'Sign-out log'!$A$2:$A$501,"Overdue")&gt;0,"Overdue",IF(COUNTIF('Sign-out log'!$P$2:$P$501,A10)&gt;0,"Out","In")))</f>
      </c>
      <c r="G10" s="37">
        <f>IF(A10="","",IFERROR(INDEX('Sign-out log'!$F$2:$F$501,MATCH(A10,'Sign-out log'!$P$2:$P$501,0))&amp;"",""))</f>
      </c>
      <c r="H10" s="37">
        <f>IF(A10="","",IFERROR(INDEX('Sign-out log'!$I$2:$I$501,MATCH(A10,'Sign-out log'!$P$2:$P$501,0))&amp;"",""))</f>
      </c>
      <c r="I10" s="39">
        <f>IF(A10="","",COUNTIF('Sign-out log'!$B$2:$B$501,A10))</f>
      </c>
      <c r="J10" s="36"/>
    </row>
    <row r="11">
      <c r="A11" s="31"/>
      <c r="B11" s="30"/>
      <c r="C11" s="31"/>
      <c r="D11" s="30"/>
      <c r="E11" s="30"/>
      <c r="F11" s="38">
        <f>IF(A11="","",IF(COUNTIFS('Sign-out log'!$B$2:$B$501,A11,'Sign-out log'!$A$2:$A$501,"Overdue")&gt;0,"Overdue",IF(COUNTIF('Sign-out log'!$P$2:$P$501,A11)&gt;0,"Out","In")))</f>
      </c>
      <c r="G11" s="37">
        <f>IF(A11="","",IFERROR(INDEX('Sign-out log'!$F$2:$F$501,MATCH(A11,'Sign-out log'!$P$2:$P$501,0))&amp;"",""))</f>
      </c>
      <c r="H11" s="37">
        <f>IF(A11="","",IFERROR(INDEX('Sign-out log'!$I$2:$I$501,MATCH(A11,'Sign-out log'!$P$2:$P$501,0))&amp;"",""))</f>
      </c>
      <c r="I11" s="39">
        <f>IF(A11="","",COUNTIF('Sign-out log'!$B$2:$B$501,A11))</f>
      </c>
      <c r="J11" s="36"/>
    </row>
    <row r="12">
      <c r="A12" s="31"/>
      <c r="B12" s="30"/>
      <c r="C12" s="31"/>
      <c r="D12" s="30"/>
      <c r="E12" s="30"/>
      <c r="F12" s="38">
        <f>IF(A12="","",IF(COUNTIFS('Sign-out log'!$B$2:$B$501,A12,'Sign-out log'!$A$2:$A$501,"Overdue")&gt;0,"Overdue",IF(COUNTIF('Sign-out log'!$P$2:$P$501,A12)&gt;0,"Out","In")))</f>
      </c>
      <c r="G12" s="37">
        <f>IF(A12="","",IFERROR(INDEX('Sign-out log'!$F$2:$F$501,MATCH(A12,'Sign-out log'!$P$2:$P$501,0))&amp;"",""))</f>
      </c>
      <c r="H12" s="37">
        <f>IF(A12="","",IFERROR(INDEX('Sign-out log'!$I$2:$I$501,MATCH(A12,'Sign-out log'!$P$2:$P$501,0))&amp;"",""))</f>
      </c>
      <c r="I12" s="39">
        <f>IF(A12="","",COUNTIF('Sign-out log'!$B$2:$B$501,A12))</f>
      </c>
      <c r="J12" s="36"/>
    </row>
    <row r="13">
      <c r="A13" s="31"/>
      <c r="B13" s="30"/>
      <c r="C13" s="31"/>
      <c r="D13" s="30"/>
      <c r="E13" s="30"/>
      <c r="F13" s="38">
        <f>IF(A13="","",IF(COUNTIFS('Sign-out log'!$B$2:$B$501,A13,'Sign-out log'!$A$2:$A$501,"Overdue")&gt;0,"Overdue",IF(COUNTIF('Sign-out log'!$P$2:$P$501,A13)&gt;0,"Out","In")))</f>
      </c>
      <c r="G13" s="37">
        <f>IF(A13="","",IFERROR(INDEX('Sign-out log'!$F$2:$F$501,MATCH(A13,'Sign-out log'!$P$2:$P$501,0))&amp;"",""))</f>
      </c>
      <c r="H13" s="37">
        <f>IF(A13="","",IFERROR(INDEX('Sign-out log'!$I$2:$I$501,MATCH(A13,'Sign-out log'!$P$2:$P$501,0))&amp;"",""))</f>
      </c>
      <c r="I13" s="39">
        <f>IF(A13="","",COUNTIF('Sign-out log'!$B$2:$B$501,A13))</f>
      </c>
      <c r="J13" s="36"/>
    </row>
    <row r="14">
      <c r="A14" s="31"/>
      <c r="B14" s="30"/>
      <c r="C14" s="31"/>
      <c r="D14" s="30"/>
      <c r="E14" s="30"/>
      <c r="F14" s="38">
        <f>IF(A14="","",IF(COUNTIFS('Sign-out log'!$B$2:$B$501,A14,'Sign-out log'!$A$2:$A$501,"Overdue")&gt;0,"Overdue",IF(COUNTIF('Sign-out log'!$P$2:$P$501,A14)&gt;0,"Out","In")))</f>
      </c>
      <c r="G14" s="37">
        <f>IF(A14="","",IFERROR(INDEX('Sign-out log'!$F$2:$F$501,MATCH(A14,'Sign-out log'!$P$2:$P$501,0))&amp;"",""))</f>
      </c>
      <c r="H14" s="37">
        <f>IF(A14="","",IFERROR(INDEX('Sign-out log'!$I$2:$I$501,MATCH(A14,'Sign-out log'!$P$2:$P$501,0))&amp;"",""))</f>
      </c>
      <c r="I14" s="39">
        <f>IF(A14="","",COUNTIF('Sign-out log'!$B$2:$B$501,A14))</f>
      </c>
      <c r="J14" s="36"/>
    </row>
    <row r="15">
      <c r="A15" s="31"/>
      <c r="B15" s="30"/>
      <c r="C15" s="31"/>
      <c r="D15" s="30"/>
      <c r="E15" s="30"/>
      <c r="F15" s="38">
        <f>IF(A15="","",IF(COUNTIFS('Sign-out log'!$B$2:$B$501,A15,'Sign-out log'!$A$2:$A$501,"Overdue")&gt;0,"Overdue",IF(COUNTIF('Sign-out log'!$P$2:$P$501,A15)&gt;0,"Out","In")))</f>
      </c>
      <c r="G15" s="37">
        <f>IF(A15="","",IFERROR(INDEX('Sign-out log'!$F$2:$F$501,MATCH(A15,'Sign-out log'!$P$2:$P$501,0))&amp;"",""))</f>
      </c>
      <c r="H15" s="37">
        <f>IF(A15="","",IFERROR(INDEX('Sign-out log'!$I$2:$I$501,MATCH(A15,'Sign-out log'!$P$2:$P$501,0))&amp;"",""))</f>
      </c>
      <c r="I15" s="39">
        <f>IF(A15="","",COUNTIF('Sign-out log'!$B$2:$B$501,A15))</f>
      </c>
      <c r="J15" s="36"/>
    </row>
    <row r="16">
      <c r="A16" s="31"/>
      <c r="B16" s="30"/>
      <c r="C16" s="31"/>
      <c r="D16" s="30"/>
      <c r="E16" s="30"/>
      <c r="F16" s="38">
        <f>IF(A16="","",IF(COUNTIFS('Sign-out log'!$B$2:$B$501,A16,'Sign-out log'!$A$2:$A$501,"Overdue")&gt;0,"Overdue",IF(COUNTIF('Sign-out log'!$P$2:$P$501,A16)&gt;0,"Out","In")))</f>
      </c>
      <c r="G16" s="37">
        <f>IF(A16="","",IFERROR(INDEX('Sign-out log'!$F$2:$F$501,MATCH(A16,'Sign-out log'!$P$2:$P$501,0))&amp;"",""))</f>
      </c>
      <c r="H16" s="37">
        <f>IF(A16="","",IFERROR(INDEX('Sign-out log'!$I$2:$I$501,MATCH(A16,'Sign-out log'!$P$2:$P$501,0))&amp;"",""))</f>
      </c>
      <c r="I16" s="39">
        <f>IF(A16="","",COUNTIF('Sign-out log'!$B$2:$B$501,A16))</f>
      </c>
      <c r="J16" s="36"/>
    </row>
    <row r="17">
      <c r="A17" s="31"/>
      <c r="B17" s="30"/>
      <c r="C17" s="31"/>
      <c r="D17" s="30"/>
      <c r="E17" s="30"/>
      <c r="F17" s="38">
        <f>IF(A17="","",IF(COUNTIFS('Sign-out log'!$B$2:$B$501,A17,'Sign-out log'!$A$2:$A$501,"Overdue")&gt;0,"Overdue",IF(COUNTIF('Sign-out log'!$P$2:$P$501,A17)&gt;0,"Out","In")))</f>
      </c>
      <c r="G17" s="37">
        <f>IF(A17="","",IFERROR(INDEX('Sign-out log'!$F$2:$F$501,MATCH(A17,'Sign-out log'!$P$2:$P$501,0))&amp;"",""))</f>
      </c>
      <c r="H17" s="37">
        <f>IF(A17="","",IFERROR(INDEX('Sign-out log'!$I$2:$I$501,MATCH(A17,'Sign-out log'!$P$2:$P$501,0))&amp;"",""))</f>
      </c>
      <c r="I17" s="39">
        <f>IF(A17="","",COUNTIF('Sign-out log'!$B$2:$B$501,A17))</f>
      </c>
      <c r="J17" s="36"/>
    </row>
    <row r="18">
      <c r="A18" s="31"/>
      <c r="B18" s="30"/>
      <c r="C18" s="31"/>
      <c r="D18" s="30"/>
      <c r="E18" s="30"/>
      <c r="F18" s="38">
        <f>IF(A18="","",IF(COUNTIFS('Sign-out log'!$B$2:$B$501,A18,'Sign-out log'!$A$2:$A$501,"Overdue")&gt;0,"Overdue",IF(COUNTIF('Sign-out log'!$P$2:$P$501,A18)&gt;0,"Out","In")))</f>
      </c>
      <c r="G18" s="37">
        <f>IF(A18="","",IFERROR(INDEX('Sign-out log'!$F$2:$F$501,MATCH(A18,'Sign-out log'!$P$2:$P$501,0))&amp;"",""))</f>
      </c>
      <c r="H18" s="37">
        <f>IF(A18="","",IFERROR(INDEX('Sign-out log'!$I$2:$I$501,MATCH(A18,'Sign-out log'!$P$2:$P$501,0))&amp;"",""))</f>
      </c>
      <c r="I18" s="39">
        <f>IF(A18="","",COUNTIF('Sign-out log'!$B$2:$B$501,A18))</f>
      </c>
      <c r="J18" s="36"/>
    </row>
    <row r="19">
      <c r="A19" s="31"/>
      <c r="B19" s="30"/>
      <c r="C19" s="31"/>
      <c r="D19" s="30"/>
      <c r="E19" s="30"/>
      <c r="F19" s="38">
        <f>IF(A19="","",IF(COUNTIFS('Sign-out log'!$B$2:$B$501,A19,'Sign-out log'!$A$2:$A$501,"Overdue")&gt;0,"Overdue",IF(COUNTIF('Sign-out log'!$P$2:$P$501,A19)&gt;0,"Out","In")))</f>
      </c>
      <c r="G19" s="37">
        <f>IF(A19="","",IFERROR(INDEX('Sign-out log'!$F$2:$F$501,MATCH(A19,'Sign-out log'!$P$2:$P$501,0))&amp;"",""))</f>
      </c>
      <c r="H19" s="37">
        <f>IF(A19="","",IFERROR(INDEX('Sign-out log'!$I$2:$I$501,MATCH(A19,'Sign-out log'!$P$2:$P$501,0))&amp;"",""))</f>
      </c>
      <c r="I19" s="39">
        <f>IF(A19="","",COUNTIF('Sign-out log'!$B$2:$B$501,A19))</f>
      </c>
      <c r="J19" s="36"/>
    </row>
    <row r="20">
      <c r="A20" s="31"/>
      <c r="B20" s="30"/>
      <c r="C20" s="31"/>
      <c r="D20" s="30"/>
      <c r="E20" s="30"/>
      <c r="F20" s="38">
        <f>IF(A20="","",IF(COUNTIFS('Sign-out log'!$B$2:$B$501,A20,'Sign-out log'!$A$2:$A$501,"Overdue")&gt;0,"Overdue",IF(COUNTIF('Sign-out log'!$P$2:$P$501,A20)&gt;0,"Out","In")))</f>
      </c>
      <c r="G20" s="37">
        <f>IF(A20="","",IFERROR(INDEX('Sign-out log'!$F$2:$F$501,MATCH(A20,'Sign-out log'!$P$2:$P$501,0))&amp;"",""))</f>
      </c>
      <c r="H20" s="37">
        <f>IF(A20="","",IFERROR(INDEX('Sign-out log'!$I$2:$I$501,MATCH(A20,'Sign-out log'!$P$2:$P$501,0))&amp;"",""))</f>
      </c>
      <c r="I20" s="39">
        <f>IF(A20="","",COUNTIF('Sign-out log'!$B$2:$B$501,A20))</f>
      </c>
      <c r="J20" s="36"/>
    </row>
    <row r="21">
      <c r="A21" s="31"/>
      <c r="B21" s="30"/>
      <c r="C21" s="31"/>
      <c r="D21" s="30"/>
      <c r="E21" s="30"/>
      <c r="F21" s="38">
        <f>IF(A21="","",IF(COUNTIFS('Sign-out log'!$B$2:$B$501,A21,'Sign-out log'!$A$2:$A$501,"Overdue")&gt;0,"Overdue",IF(COUNTIF('Sign-out log'!$P$2:$P$501,A21)&gt;0,"Out","In")))</f>
      </c>
      <c r="G21" s="37">
        <f>IF(A21="","",IFERROR(INDEX('Sign-out log'!$F$2:$F$501,MATCH(A21,'Sign-out log'!$P$2:$P$501,0))&amp;"",""))</f>
      </c>
      <c r="H21" s="37">
        <f>IF(A21="","",IFERROR(INDEX('Sign-out log'!$I$2:$I$501,MATCH(A21,'Sign-out log'!$P$2:$P$501,0))&amp;"",""))</f>
      </c>
      <c r="I21" s="39">
        <f>IF(A21="","",COUNTIF('Sign-out log'!$B$2:$B$501,A21))</f>
      </c>
      <c r="J21" s="36"/>
    </row>
    <row r="22">
      <c r="A22" s="31"/>
      <c r="B22" s="30"/>
      <c r="C22" s="31"/>
      <c r="D22" s="30"/>
      <c r="E22" s="30"/>
      <c r="F22" s="38">
        <f>IF(A22="","",IF(COUNTIFS('Sign-out log'!$B$2:$B$501,A22,'Sign-out log'!$A$2:$A$501,"Overdue")&gt;0,"Overdue",IF(COUNTIF('Sign-out log'!$P$2:$P$501,A22)&gt;0,"Out","In")))</f>
      </c>
      <c r="G22" s="37">
        <f>IF(A22="","",IFERROR(INDEX('Sign-out log'!$F$2:$F$501,MATCH(A22,'Sign-out log'!$P$2:$P$501,0))&amp;"",""))</f>
      </c>
      <c r="H22" s="37">
        <f>IF(A22="","",IFERROR(INDEX('Sign-out log'!$I$2:$I$501,MATCH(A22,'Sign-out log'!$P$2:$P$501,0))&amp;"",""))</f>
      </c>
      <c r="I22" s="39">
        <f>IF(A22="","",COUNTIF('Sign-out log'!$B$2:$B$501,A22))</f>
      </c>
      <c r="J22" s="36"/>
    </row>
    <row r="23">
      <c r="A23" s="31"/>
      <c r="B23" s="30"/>
      <c r="C23" s="31"/>
      <c r="D23" s="30"/>
      <c r="E23" s="30"/>
      <c r="F23" s="38">
        <f>IF(A23="","",IF(COUNTIFS('Sign-out log'!$B$2:$B$501,A23,'Sign-out log'!$A$2:$A$501,"Overdue")&gt;0,"Overdue",IF(COUNTIF('Sign-out log'!$P$2:$P$501,A23)&gt;0,"Out","In")))</f>
      </c>
      <c r="G23" s="37">
        <f>IF(A23="","",IFERROR(INDEX('Sign-out log'!$F$2:$F$501,MATCH(A23,'Sign-out log'!$P$2:$P$501,0))&amp;"",""))</f>
      </c>
      <c r="H23" s="37">
        <f>IF(A23="","",IFERROR(INDEX('Sign-out log'!$I$2:$I$501,MATCH(A23,'Sign-out log'!$P$2:$P$501,0))&amp;"",""))</f>
      </c>
      <c r="I23" s="39">
        <f>IF(A23="","",COUNTIF('Sign-out log'!$B$2:$B$501,A23))</f>
      </c>
      <c r="J23" s="36"/>
    </row>
    <row r="24">
      <c r="A24" s="31"/>
      <c r="B24" s="30"/>
      <c r="C24" s="31"/>
      <c r="D24" s="30"/>
      <c r="E24" s="30"/>
      <c r="F24" s="38">
        <f>IF(A24="","",IF(COUNTIFS('Sign-out log'!$B$2:$B$501,A24,'Sign-out log'!$A$2:$A$501,"Overdue")&gt;0,"Overdue",IF(COUNTIF('Sign-out log'!$P$2:$P$501,A24)&gt;0,"Out","In")))</f>
      </c>
      <c r="G24" s="37">
        <f>IF(A24="","",IFERROR(INDEX('Sign-out log'!$F$2:$F$501,MATCH(A24,'Sign-out log'!$P$2:$P$501,0))&amp;"",""))</f>
      </c>
      <c r="H24" s="37">
        <f>IF(A24="","",IFERROR(INDEX('Sign-out log'!$I$2:$I$501,MATCH(A24,'Sign-out log'!$P$2:$P$501,0))&amp;"",""))</f>
      </c>
      <c r="I24" s="39">
        <f>IF(A24="","",COUNTIF('Sign-out log'!$B$2:$B$501,A24))</f>
      </c>
      <c r="J24" s="36"/>
    </row>
    <row r="25">
      <c r="A25" s="31"/>
      <c r="B25" s="30"/>
      <c r="C25" s="31"/>
      <c r="D25" s="30"/>
      <c r="E25" s="30"/>
      <c r="F25" s="38">
        <f>IF(A25="","",IF(COUNTIFS('Sign-out log'!$B$2:$B$501,A25,'Sign-out log'!$A$2:$A$501,"Overdue")&gt;0,"Overdue",IF(COUNTIF('Sign-out log'!$P$2:$P$501,A25)&gt;0,"Out","In")))</f>
      </c>
      <c r="G25" s="37">
        <f>IF(A25="","",IFERROR(INDEX('Sign-out log'!$F$2:$F$501,MATCH(A25,'Sign-out log'!$P$2:$P$501,0))&amp;"",""))</f>
      </c>
      <c r="H25" s="37">
        <f>IF(A25="","",IFERROR(INDEX('Sign-out log'!$I$2:$I$501,MATCH(A25,'Sign-out log'!$P$2:$P$501,0))&amp;"",""))</f>
      </c>
      <c r="I25" s="39">
        <f>IF(A25="","",COUNTIF('Sign-out log'!$B$2:$B$501,A25))</f>
      </c>
      <c r="J25" s="36"/>
    </row>
    <row r="26">
      <c r="A26" s="31"/>
      <c r="B26" s="30"/>
      <c r="C26" s="31"/>
      <c r="D26" s="30"/>
      <c r="E26" s="30"/>
      <c r="F26" s="38">
        <f>IF(A26="","",IF(COUNTIFS('Sign-out log'!$B$2:$B$501,A26,'Sign-out log'!$A$2:$A$501,"Overdue")&gt;0,"Overdue",IF(COUNTIF('Sign-out log'!$P$2:$P$501,A26)&gt;0,"Out","In")))</f>
      </c>
      <c r="G26" s="37">
        <f>IF(A26="","",IFERROR(INDEX('Sign-out log'!$F$2:$F$501,MATCH(A26,'Sign-out log'!$P$2:$P$501,0))&amp;"",""))</f>
      </c>
      <c r="H26" s="37">
        <f>IF(A26="","",IFERROR(INDEX('Sign-out log'!$I$2:$I$501,MATCH(A26,'Sign-out log'!$P$2:$P$501,0))&amp;"",""))</f>
      </c>
      <c r="I26" s="39">
        <f>IF(A26="","",COUNTIF('Sign-out log'!$B$2:$B$501,A26))</f>
      </c>
      <c r="J26" s="36"/>
    </row>
    <row r="27">
      <c r="A27" s="31"/>
      <c r="B27" s="30"/>
      <c r="C27" s="31"/>
      <c r="D27" s="30"/>
      <c r="E27" s="30"/>
      <c r="F27" s="38">
        <f>IF(A27="","",IF(COUNTIFS('Sign-out log'!$B$2:$B$501,A27,'Sign-out log'!$A$2:$A$501,"Overdue")&gt;0,"Overdue",IF(COUNTIF('Sign-out log'!$P$2:$P$501,A27)&gt;0,"Out","In")))</f>
      </c>
      <c r="G27" s="37">
        <f>IF(A27="","",IFERROR(INDEX('Sign-out log'!$F$2:$F$501,MATCH(A27,'Sign-out log'!$P$2:$P$501,0))&amp;"",""))</f>
      </c>
      <c r="H27" s="37">
        <f>IF(A27="","",IFERROR(INDEX('Sign-out log'!$I$2:$I$501,MATCH(A27,'Sign-out log'!$P$2:$P$501,0))&amp;"",""))</f>
      </c>
      <c r="I27" s="39">
        <f>IF(A27="","",COUNTIF('Sign-out log'!$B$2:$B$501,A27))</f>
      </c>
      <c r="J27" s="36"/>
    </row>
    <row r="28">
      <c r="A28" s="31"/>
      <c r="B28" s="30"/>
      <c r="C28" s="31"/>
      <c r="D28" s="30"/>
      <c r="E28" s="30"/>
      <c r="F28" s="38">
        <f>IF(A28="","",IF(COUNTIFS('Sign-out log'!$B$2:$B$501,A28,'Sign-out log'!$A$2:$A$501,"Overdue")&gt;0,"Overdue",IF(COUNTIF('Sign-out log'!$P$2:$P$501,A28)&gt;0,"Out","In")))</f>
      </c>
      <c r="G28" s="37">
        <f>IF(A28="","",IFERROR(INDEX('Sign-out log'!$F$2:$F$501,MATCH(A28,'Sign-out log'!$P$2:$P$501,0))&amp;"",""))</f>
      </c>
      <c r="H28" s="37">
        <f>IF(A28="","",IFERROR(INDEX('Sign-out log'!$I$2:$I$501,MATCH(A28,'Sign-out log'!$P$2:$P$501,0))&amp;"",""))</f>
      </c>
      <c r="I28" s="39">
        <f>IF(A28="","",COUNTIF('Sign-out log'!$B$2:$B$501,A28))</f>
      </c>
      <c r="J28" s="36"/>
    </row>
    <row r="29">
      <c r="A29" s="31"/>
      <c r="B29" s="30"/>
      <c r="C29" s="31"/>
      <c r="D29" s="30"/>
      <c r="E29" s="30"/>
      <c r="F29" s="38">
        <f>IF(A29="","",IF(COUNTIFS('Sign-out log'!$B$2:$B$501,A29,'Sign-out log'!$A$2:$A$501,"Overdue")&gt;0,"Overdue",IF(COUNTIF('Sign-out log'!$P$2:$P$501,A29)&gt;0,"Out","In")))</f>
      </c>
      <c r="G29" s="37">
        <f>IF(A29="","",IFERROR(INDEX('Sign-out log'!$F$2:$F$501,MATCH(A29,'Sign-out log'!$P$2:$P$501,0))&amp;"",""))</f>
      </c>
      <c r="H29" s="37">
        <f>IF(A29="","",IFERROR(INDEX('Sign-out log'!$I$2:$I$501,MATCH(A29,'Sign-out log'!$P$2:$P$501,0))&amp;"",""))</f>
      </c>
      <c r="I29" s="39">
        <f>IF(A29="","",COUNTIF('Sign-out log'!$B$2:$B$501,A29))</f>
      </c>
      <c r="J29" s="36"/>
    </row>
    <row r="30">
      <c r="A30" s="31"/>
      <c r="B30" s="30"/>
      <c r="C30" s="31"/>
      <c r="D30" s="30"/>
      <c r="E30" s="30"/>
      <c r="F30" s="38">
        <f>IF(A30="","",IF(COUNTIFS('Sign-out log'!$B$2:$B$501,A30,'Sign-out log'!$A$2:$A$501,"Overdue")&gt;0,"Overdue",IF(COUNTIF('Sign-out log'!$P$2:$P$501,A30)&gt;0,"Out","In")))</f>
      </c>
      <c r="G30" s="37">
        <f>IF(A30="","",IFERROR(INDEX('Sign-out log'!$F$2:$F$501,MATCH(A30,'Sign-out log'!$P$2:$P$501,0))&amp;"",""))</f>
      </c>
      <c r="H30" s="37">
        <f>IF(A30="","",IFERROR(INDEX('Sign-out log'!$I$2:$I$501,MATCH(A30,'Sign-out log'!$P$2:$P$501,0))&amp;"",""))</f>
      </c>
      <c r="I30" s="39">
        <f>IF(A30="","",COUNTIF('Sign-out log'!$B$2:$B$501,A30))</f>
      </c>
      <c r="J30" s="36"/>
    </row>
    <row r="31">
      <c r="A31" s="31"/>
      <c r="B31" s="30"/>
      <c r="C31" s="31"/>
      <c r="D31" s="30"/>
      <c r="E31" s="30"/>
      <c r="F31" s="38">
        <f>IF(A31="","",IF(COUNTIFS('Sign-out log'!$B$2:$B$501,A31,'Sign-out log'!$A$2:$A$501,"Overdue")&gt;0,"Overdue",IF(COUNTIF('Sign-out log'!$P$2:$P$501,A31)&gt;0,"Out","In")))</f>
      </c>
      <c r="G31" s="37">
        <f>IF(A31="","",IFERROR(INDEX('Sign-out log'!$F$2:$F$501,MATCH(A31,'Sign-out log'!$P$2:$P$501,0))&amp;"",""))</f>
      </c>
      <c r="H31" s="37">
        <f>IF(A31="","",IFERROR(INDEX('Sign-out log'!$I$2:$I$501,MATCH(A31,'Sign-out log'!$P$2:$P$501,0))&amp;"",""))</f>
      </c>
      <c r="I31" s="39">
        <f>IF(A31="","",COUNTIF('Sign-out log'!$B$2:$B$501,A31))</f>
      </c>
      <c r="J31" s="36"/>
    </row>
    <row r="32">
      <c r="A32" s="31"/>
      <c r="B32" s="30"/>
      <c r="C32" s="31"/>
      <c r="D32" s="30"/>
      <c r="E32" s="30"/>
      <c r="F32" s="38">
        <f>IF(A32="","",IF(COUNTIFS('Sign-out log'!$B$2:$B$501,A32,'Sign-out log'!$A$2:$A$501,"Overdue")&gt;0,"Overdue",IF(COUNTIF('Sign-out log'!$P$2:$P$501,A32)&gt;0,"Out","In")))</f>
      </c>
      <c r="G32" s="37">
        <f>IF(A32="","",IFERROR(INDEX('Sign-out log'!$F$2:$F$501,MATCH(A32,'Sign-out log'!$P$2:$P$501,0))&amp;"",""))</f>
      </c>
      <c r="H32" s="37">
        <f>IF(A32="","",IFERROR(INDEX('Sign-out log'!$I$2:$I$501,MATCH(A32,'Sign-out log'!$P$2:$P$501,0))&amp;"",""))</f>
      </c>
      <c r="I32" s="39">
        <f>IF(A32="","",COUNTIF('Sign-out log'!$B$2:$B$501,A32))</f>
      </c>
      <c r="J32" s="36"/>
    </row>
    <row r="33">
      <c r="A33" s="31"/>
      <c r="B33" s="30"/>
      <c r="C33" s="31"/>
      <c r="D33" s="30"/>
      <c r="E33" s="30"/>
      <c r="F33" s="38">
        <f>IF(A33="","",IF(COUNTIFS('Sign-out log'!$B$2:$B$501,A33,'Sign-out log'!$A$2:$A$501,"Overdue")&gt;0,"Overdue",IF(COUNTIF('Sign-out log'!$P$2:$P$501,A33)&gt;0,"Out","In")))</f>
      </c>
      <c r="G33" s="37">
        <f>IF(A33="","",IFERROR(INDEX('Sign-out log'!$F$2:$F$501,MATCH(A33,'Sign-out log'!$P$2:$P$501,0))&amp;"",""))</f>
      </c>
      <c r="H33" s="37">
        <f>IF(A33="","",IFERROR(INDEX('Sign-out log'!$I$2:$I$501,MATCH(A33,'Sign-out log'!$P$2:$P$501,0))&amp;"",""))</f>
      </c>
      <c r="I33" s="39">
        <f>IF(A33="","",COUNTIF('Sign-out log'!$B$2:$B$501,A33))</f>
      </c>
      <c r="J33" s="36"/>
    </row>
    <row r="34">
      <c r="A34" s="31"/>
      <c r="B34" s="30"/>
      <c r="C34" s="31"/>
      <c r="D34" s="30"/>
      <c r="E34" s="30"/>
      <c r="F34" s="38">
        <f>IF(A34="","",IF(COUNTIFS('Sign-out log'!$B$2:$B$501,A34,'Sign-out log'!$A$2:$A$501,"Overdue")&gt;0,"Overdue",IF(COUNTIF('Sign-out log'!$P$2:$P$501,A34)&gt;0,"Out","In")))</f>
      </c>
      <c r="G34" s="37">
        <f>IF(A34="","",IFERROR(INDEX('Sign-out log'!$F$2:$F$501,MATCH(A34,'Sign-out log'!$P$2:$P$501,0))&amp;"",""))</f>
      </c>
      <c r="H34" s="37">
        <f>IF(A34="","",IFERROR(INDEX('Sign-out log'!$I$2:$I$501,MATCH(A34,'Sign-out log'!$P$2:$P$501,0))&amp;"",""))</f>
      </c>
      <c r="I34" s="39">
        <f>IF(A34="","",COUNTIF('Sign-out log'!$B$2:$B$501,A34))</f>
      </c>
      <c r="J34" s="36"/>
    </row>
    <row r="35">
      <c r="A35" s="31"/>
      <c r="B35" s="30"/>
      <c r="C35" s="31"/>
      <c r="D35" s="30"/>
      <c r="E35" s="30"/>
      <c r="F35" s="38">
        <f>IF(A35="","",IF(COUNTIFS('Sign-out log'!$B$2:$B$501,A35,'Sign-out log'!$A$2:$A$501,"Overdue")&gt;0,"Overdue",IF(COUNTIF('Sign-out log'!$P$2:$P$501,A35)&gt;0,"Out","In")))</f>
      </c>
      <c r="G35" s="37">
        <f>IF(A35="","",IFERROR(INDEX('Sign-out log'!$F$2:$F$501,MATCH(A35,'Sign-out log'!$P$2:$P$501,0))&amp;"",""))</f>
      </c>
      <c r="H35" s="37">
        <f>IF(A35="","",IFERROR(INDEX('Sign-out log'!$I$2:$I$501,MATCH(A35,'Sign-out log'!$P$2:$P$501,0))&amp;"",""))</f>
      </c>
      <c r="I35" s="39">
        <f>IF(A35="","",COUNTIF('Sign-out log'!$B$2:$B$501,A35))</f>
      </c>
      <c r="J35" s="36"/>
    </row>
    <row r="36">
      <c r="A36" s="31"/>
      <c r="B36" s="30"/>
      <c r="C36" s="31"/>
      <c r="D36" s="30"/>
      <c r="E36" s="30"/>
      <c r="F36" s="38">
        <f>IF(A36="","",IF(COUNTIFS('Sign-out log'!$B$2:$B$501,A36,'Sign-out log'!$A$2:$A$501,"Overdue")&gt;0,"Overdue",IF(COUNTIF('Sign-out log'!$P$2:$P$501,A36)&gt;0,"Out","In")))</f>
      </c>
      <c r="G36" s="37">
        <f>IF(A36="","",IFERROR(INDEX('Sign-out log'!$F$2:$F$501,MATCH(A36,'Sign-out log'!$P$2:$P$501,0))&amp;"",""))</f>
      </c>
      <c r="H36" s="37">
        <f>IF(A36="","",IFERROR(INDEX('Sign-out log'!$I$2:$I$501,MATCH(A36,'Sign-out log'!$P$2:$P$501,0))&amp;"",""))</f>
      </c>
      <c r="I36" s="39">
        <f>IF(A36="","",COUNTIF('Sign-out log'!$B$2:$B$501,A36))</f>
      </c>
      <c r="J36" s="36"/>
    </row>
    <row r="37">
      <c r="A37" s="31"/>
      <c r="B37" s="30"/>
      <c r="C37" s="31"/>
      <c r="D37" s="30"/>
      <c r="E37" s="30"/>
      <c r="F37" s="38">
        <f>IF(A37="","",IF(COUNTIFS('Sign-out log'!$B$2:$B$501,A37,'Sign-out log'!$A$2:$A$501,"Overdue")&gt;0,"Overdue",IF(COUNTIF('Sign-out log'!$P$2:$P$501,A37)&gt;0,"Out","In")))</f>
      </c>
      <c r="G37" s="37">
        <f>IF(A37="","",IFERROR(INDEX('Sign-out log'!$F$2:$F$501,MATCH(A37,'Sign-out log'!$P$2:$P$501,0))&amp;"",""))</f>
      </c>
      <c r="H37" s="37">
        <f>IF(A37="","",IFERROR(INDEX('Sign-out log'!$I$2:$I$501,MATCH(A37,'Sign-out log'!$P$2:$P$501,0))&amp;"",""))</f>
      </c>
      <c r="I37" s="39">
        <f>IF(A37="","",COUNTIF('Sign-out log'!$B$2:$B$501,A37))</f>
      </c>
      <c r="J37" s="36"/>
    </row>
    <row r="38">
      <c r="A38" s="31"/>
      <c r="B38" s="30"/>
      <c r="C38" s="31"/>
      <c r="D38" s="30"/>
      <c r="E38" s="30"/>
      <c r="F38" s="38">
        <f>IF(A38="","",IF(COUNTIFS('Sign-out log'!$B$2:$B$501,A38,'Sign-out log'!$A$2:$A$501,"Overdue")&gt;0,"Overdue",IF(COUNTIF('Sign-out log'!$P$2:$P$501,A38)&gt;0,"Out","In")))</f>
      </c>
      <c r="G38" s="37">
        <f>IF(A38="","",IFERROR(INDEX('Sign-out log'!$F$2:$F$501,MATCH(A38,'Sign-out log'!$P$2:$P$501,0))&amp;"",""))</f>
      </c>
      <c r="H38" s="37">
        <f>IF(A38="","",IFERROR(INDEX('Sign-out log'!$I$2:$I$501,MATCH(A38,'Sign-out log'!$P$2:$P$501,0))&amp;"",""))</f>
      </c>
      <c r="I38" s="39">
        <f>IF(A38="","",COUNTIF('Sign-out log'!$B$2:$B$501,A38))</f>
      </c>
      <c r="J38" s="36"/>
    </row>
    <row r="39">
      <c r="A39" s="31"/>
      <c r="B39" s="30"/>
      <c r="C39" s="31"/>
      <c r="D39" s="30"/>
      <c r="E39" s="30"/>
      <c r="F39" s="38">
        <f>IF(A39="","",IF(COUNTIFS('Sign-out log'!$B$2:$B$501,A39,'Sign-out log'!$A$2:$A$501,"Overdue")&gt;0,"Overdue",IF(COUNTIF('Sign-out log'!$P$2:$P$501,A39)&gt;0,"Out","In")))</f>
      </c>
      <c r="G39" s="37">
        <f>IF(A39="","",IFERROR(INDEX('Sign-out log'!$F$2:$F$501,MATCH(A39,'Sign-out log'!$P$2:$P$501,0))&amp;"",""))</f>
      </c>
      <c r="H39" s="37">
        <f>IF(A39="","",IFERROR(INDEX('Sign-out log'!$I$2:$I$501,MATCH(A39,'Sign-out log'!$P$2:$P$501,0))&amp;"",""))</f>
      </c>
      <c r="I39" s="39">
        <f>IF(A39="","",COUNTIF('Sign-out log'!$B$2:$B$501,A39))</f>
      </c>
      <c r="J39" s="36"/>
    </row>
    <row r="40">
      <c r="A40" s="31"/>
      <c r="B40" s="30"/>
      <c r="C40" s="31"/>
      <c r="D40" s="30"/>
      <c r="E40" s="30"/>
      <c r="F40" s="38">
        <f>IF(A40="","",IF(COUNTIFS('Sign-out log'!$B$2:$B$501,A40,'Sign-out log'!$A$2:$A$501,"Overdue")&gt;0,"Overdue",IF(COUNTIF('Sign-out log'!$P$2:$P$501,A40)&gt;0,"Out","In")))</f>
      </c>
      <c r="G40" s="37">
        <f>IF(A40="","",IFERROR(INDEX('Sign-out log'!$F$2:$F$501,MATCH(A40,'Sign-out log'!$P$2:$P$501,0))&amp;"",""))</f>
      </c>
      <c r="H40" s="37">
        <f>IF(A40="","",IFERROR(INDEX('Sign-out log'!$I$2:$I$501,MATCH(A40,'Sign-out log'!$P$2:$P$501,0))&amp;"",""))</f>
      </c>
      <c r="I40" s="39">
        <f>IF(A40="","",COUNTIF('Sign-out log'!$B$2:$B$501,A40))</f>
      </c>
      <c r="J40" s="36"/>
    </row>
    <row r="41">
      <c r="A41" s="31"/>
      <c r="B41" s="30"/>
      <c r="C41" s="31"/>
      <c r="D41" s="30"/>
      <c r="E41" s="30"/>
      <c r="F41" s="38">
        <f>IF(A41="","",IF(COUNTIFS('Sign-out log'!$B$2:$B$501,A41,'Sign-out log'!$A$2:$A$501,"Overdue")&gt;0,"Overdue",IF(COUNTIF('Sign-out log'!$P$2:$P$501,A41)&gt;0,"Out","In")))</f>
      </c>
      <c r="G41" s="37">
        <f>IF(A41="","",IFERROR(INDEX('Sign-out log'!$F$2:$F$501,MATCH(A41,'Sign-out log'!$P$2:$P$501,0))&amp;"",""))</f>
      </c>
      <c r="H41" s="37">
        <f>IF(A41="","",IFERROR(INDEX('Sign-out log'!$I$2:$I$501,MATCH(A41,'Sign-out log'!$P$2:$P$501,0))&amp;"",""))</f>
      </c>
      <c r="I41" s="39">
        <f>IF(A41="","",COUNTIF('Sign-out log'!$B$2:$B$501,A41))</f>
      </c>
      <c r="J41" s="36"/>
    </row>
    <row r="42">
      <c r="A42" s="31"/>
      <c r="B42" s="30"/>
      <c r="C42" s="31"/>
      <c r="D42" s="30"/>
      <c r="E42" s="30"/>
      <c r="F42" s="38">
        <f>IF(A42="","",IF(COUNTIFS('Sign-out log'!$B$2:$B$501,A42,'Sign-out log'!$A$2:$A$501,"Overdue")&gt;0,"Overdue",IF(COUNTIF('Sign-out log'!$P$2:$P$501,A42)&gt;0,"Out","In")))</f>
      </c>
      <c r="G42" s="37">
        <f>IF(A42="","",IFERROR(INDEX('Sign-out log'!$F$2:$F$501,MATCH(A42,'Sign-out log'!$P$2:$P$501,0))&amp;"",""))</f>
      </c>
      <c r="H42" s="37">
        <f>IF(A42="","",IFERROR(INDEX('Sign-out log'!$I$2:$I$501,MATCH(A42,'Sign-out log'!$P$2:$P$501,0))&amp;"",""))</f>
      </c>
      <c r="I42" s="39">
        <f>IF(A42="","",COUNTIF('Sign-out log'!$B$2:$B$501,A42))</f>
      </c>
      <c r="J42" s="36"/>
    </row>
    <row r="43">
      <c r="A43" s="31"/>
      <c r="B43" s="30"/>
      <c r="C43" s="31"/>
      <c r="D43" s="30"/>
      <c r="E43" s="30"/>
      <c r="F43" s="38">
        <f>IF(A43="","",IF(COUNTIFS('Sign-out log'!$B$2:$B$501,A43,'Sign-out log'!$A$2:$A$501,"Overdue")&gt;0,"Overdue",IF(COUNTIF('Sign-out log'!$P$2:$P$501,A43)&gt;0,"Out","In")))</f>
      </c>
      <c r="G43" s="37">
        <f>IF(A43="","",IFERROR(INDEX('Sign-out log'!$F$2:$F$501,MATCH(A43,'Sign-out log'!$P$2:$P$501,0))&amp;"",""))</f>
      </c>
      <c r="H43" s="37">
        <f>IF(A43="","",IFERROR(INDEX('Sign-out log'!$I$2:$I$501,MATCH(A43,'Sign-out log'!$P$2:$P$501,0))&amp;"",""))</f>
      </c>
      <c r="I43" s="39">
        <f>IF(A43="","",COUNTIF('Sign-out log'!$B$2:$B$501,A43))</f>
      </c>
      <c r="J43" s="36"/>
    </row>
    <row r="44">
      <c r="A44" s="31"/>
      <c r="B44" s="30"/>
      <c r="C44" s="31"/>
      <c r="D44" s="30"/>
      <c r="E44" s="30"/>
      <c r="F44" s="38">
        <f>IF(A44="","",IF(COUNTIFS('Sign-out log'!$B$2:$B$501,A44,'Sign-out log'!$A$2:$A$501,"Overdue")&gt;0,"Overdue",IF(COUNTIF('Sign-out log'!$P$2:$P$501,A44)&gt;0,"Out","In")))</f>
      </c>
      <c r="G44" s="37">
        <f>IF(A44="","",IFERROR(INDEX('Sign-out log'!$F$2:$F$501,MATCH(A44,'Sign-out log'!$P$2:$P$501,0))&amp;"",""))</f>
      </c>
      <c r="H44" s="37">
        <f>IF(A44="","",IFERROR(INDEX('Sign-out log'!$I$2:$I$501,MATCH(A44,'Sign-out log'!$P$2:$P$501,0))&amp;"",""))</f>
      </c>
      <c r="I44" s="39">
        <f>IF(A44="","",COUNTIF('Sign-out log'!$B$2:$B$501,A44))</f>
      </c>
      <c r="J44" s="36"/>
    </row>
    <row r="45">
      <c r="A45" s="31"/>
      <c r="B45" s="30"/>
      <c r="C45" s="31"/>
      <c r="D45" s="30"/>
      <c r="E45" s="30"/>
      <c r="F45" s="38">
        <f>IF(A45="","",IF(COUNTIFS('Sign-out log'!$B$2:$B$501,A45,'Sign-out log'!$A$2:$A$501,"Overdue")&gt;0,"Overdue",IF(COUNTIF('Sign-out log'!$P$2:$P$501,A45)&gt;0,"Out","In")))</f>
      </c>
      <c r="G45" s="37">
        <f>IF(A45="","",IFERROR(INDEX('Sign-out log'!$F$2:$F$501,MATCH(A45,'Sign-out log'!$P$2:$P$501,0))&amp;"",""))</f>
      </c>
      <c r="H45" s="37">
        <f>IF(A45="","",IFERROR(INDEX('Sign-out log'!$I$2:$I$501,MATCH(A45,'Sign-out log'!$P$2:$P$501,0))&amp;"",""))</f>
      </c>
      <c r="I45" s="39">
        <f>IF(A45="","",COUNTIF('Sign-out log'!$B$2:$B$501,A45))</f>
      </c>
      <c r="J45" s="36"/>
    </row>
    <row r="46">
      <c r="A46" s="31"/>
      <c r="B46" s="30"/>
      <c r="C46" s="31"/>
      <c r="D46" s="30"/>
      <c r="E46" s="30"/>
      <c r="F46" s="38">
        <f>IF(A46="","",IF(COUNTIFS('Sign-out log'!$B$2:$B$501,A46,'Sign-out log'!$A$2:$A$501,"Overdue")&gt;0,"Overdue",IF(COUNTIF('Sign-out log'!$P$2:$P$501,A46)&gt;0,"Out","In")))</f>
      </c>
      <c r="G46" s="37">
        <f>IF(A46="","",IFERROR(INDEX('Sign-out log'!$F$2:$F$501,MATCH(A46,'Sign-out log'!$P$2:$P$501,0))&amp;"",""))</f>
      </c>
      <c r="H46" s="37">
        <f>IF(A46="","",IFERROR(INDEX('Sign-out log'!$I$2:$I$501,MATCH(A46,'Sign-out log'!$P$2:$P$501,0))&amp;"",""))</f>
      </c>
      <c r="I46" s="39">
        <f>IF(A46="","",COUNTIF('Sign-out log'!$B$2:$B$501,A46))</f>
      </c>
      <c r="J46" s="36"/>
    </row>
    <row r="47">
      <c r="A47" s="31"/>
      <c r="B47" s="30"/>
      <c r="C47" s="31"/>
      <c r="D47" s="30"/>
      <c r="E47" s="30"/>
      <c r="F47" s="38">
        <f>IF(A47="","",IF(COUNTIFS('Sign-out log'!$B$2:$B$501,A47,'Sign-out log'!$A$2:$A$501,"Overdue")&gt;0,"Overdue",IF(COUNTIF('Sign-out log'!$P$2:$P$501,A47)&gt;0,"Out","In")))</f>
      </c>
      <c r="G47" s="37">
        <f>IF(A47="","",IFERROR(INDEX('Sign-out log'!$F$2:$F$501,MATCH(A47,'Sign-out log'!$P$2:$P$501,0))&amp;"",""))</f>
      </c>
      <c r="H47" s="37">
        <f>IF(A47="","",IFERROR(INDEX('Sign-out log'!$I$2:$I$501,MATCH(A47,'Sign-out log'!$P$2:$P$501,0))&amp;"",""))</f>
      </c>
      <c r="I47" s="39">
        <f>IF(A47="","",COUNTIF('Sign-out log'!$B$2:$B$501,A47))</f>
      </c>
      <c r="J47" s="36"/>
    </row>
    <row r="48">
      <c r="A48" s="31"/>
      <c r="B48" s="30"/>
      <c r="C48" s="31"/>
      <c r="D48" s="30"/>
      <c r="E48" s="30"/>
      <c r="F48" s="38">
        <f>IF(A48="","",IF(COUNTIFS('Sign-out log'!$B$2:$B$501,A48,'Sign-out log'!$A$2:$A$501,"Overdue")&gt;0,"Overdue",IF(COUNTIF('Sign-out log'!$P$2:$P$501,A48)&gt;0,"Out","In")))</f>
      </c>
      <c r="G48" s="37">
        <f>IF(A48="","",IFERROR(INDEX('Sign-out log'!$F$2:$F$501,MATCH(A48,'Sign-out log'!$P$2:$P$501,0))&amp;"",""))</f>
      </c>
      <c r="H48" s="37">
        <f>IF(A48="","",IFERROR(INDEX('Sign-out log'!$I$2:$I$501,MATCH(A48,'Sign-out log'!$P$2:$P$501,0))&amp;"",""))</f>
      </c>
      <c r="I48" s="39">
        <f>IF(A48="","",COUNTIF('Sign-out log'!$B$2:$B$501,A48))</f>
      </c>
      <c r="J48" s="36"/>
    </row>
    <row r="49">
      <c r="A49" s="31"/>
      <c r="B49" s="30"/>
      <c r="C49" s="31"/>
      <c r="D49" s="30"/>
      <c r="E49" s="30"/>
      <c r="F49" s="38">
        <f>IF(A49="","",IF(COUNTIFS('Sign-out log'!$B$2:$B$501,A49,'Sign-out log'!$A$2:$A$501,"Overdue")&gt;0,"Overdue",IF(COUNTIF('Sign-out log'!$P$2:$P$501,A49)&gt;0,"Out","In")))</f>
      </c>
      <c r="G49" s="37">
        <f>IF(A49="","",IFERROR(INDEX('Sign-out log'!$F$2:$F$501,MATCH(A49,'Sign-out log'!$P$2:$P$501,0))&amp;"",""))</f>
      </c>
      <c r="H49" s="37">
        <f>IF(A49="","",IFERROR(INDEX('Sign-out log'!$I$2:$I$501,MATCH(A49,'Sign-out log'!$P$2:$P$501,0))&amp;"",""))</f>
      </c>
      <c r="I49" s="39">
        <f>IF(A49="","",COUNTIF('Sign-out log'!$B$2:$B$501,A49))</f>
      </c>
      <c r="J49" s="36"/>
    </row>
    <row r="50">
      <c r="A50" s="31"/>
      <c r="B50" s="30"/>
      <c r="C50" s="31"/>
      <c r="D50" s="30"/>
      <c r="E50" s="30"/>
      <c r="F50" s="38">
        <f>IF(A50="","",IF(COUNTIFS('Sign-out log'!$B$2:$B$501,A50,'Sign-out log'!$A$2:$A$501,"Overdue")&gt;0,"Overdue",IF(COUNTIF('Sign-out log'!$P$2:$P$501,A50)&gt;0,"Out","In")))</f>
      </c>
      <c r="G50" s="37">
        <f>IF(A50="","",IFERROR(INDEX('Sign-out log'!$F$2:$F$501,MATCH(A50,'Sign-out log'!$P$2:$P$501,0))&amp;"",""))</f>
      </c>
      <c r="H50" s="37">
        <f>IF(A50="","",IFERROR(INDEX('Sign-out log'!$I$2:$I$501,MATCH(A50,'Sign-out log'!$P$2:$P$501,0))&amp;"",""))</f>
      </c>
      <c r="I50" s="39">
        <f>IF(A50="","",COUNTIF('Sign-out log'!$B$2:$B$501,A50))</f>
      </c>
      <c r="J50" s="36"/>
    </row>
    <row r="51">
      <c r="A51" s="31"/>
      <c r="B51" s="30"/>
      <c r="C51" s="31"/>
      <c r="D51" s="30"/>
      <c r="E51" s="30"/>
      <c r="F51" s="38">
        <f>IF(A51="","",IF(COUNTIFS('Sign-out log'!$B$2:$B$501,A51,'Sign-out log'!$A$2:$A$501,"Overdue")&gt;0,"Overdue",IF(COUNTIF('Sign-out log'!$P$2:$P$501,A51)&gt;0,"Out","In")))</f>
      </c>
      <c r="G51" s="37">
        <f>IF(A51="","",IFERROR(INDEX('Sign-out log'!$F$2:$F$501,MATCH(A51,'Sign-out log'!$P$2:$P$501,0))&amp;"",""))</f>
      </c>
      <c r="H51" s="37">
        <f>IF(A51="","",IFERROR(INDEX('Sign-out log'!$I$2:$I$501,MATCH(A51,'Sign-out log'!$P$2:$P$501,0))&amp;"",""))</f>
      </c>
      <c r="I51" s="39">
        <f>IF(A51="","",COUNTIF('Sign-out log'!$B$2:$B$501,A51))</f>
      </c>
      <c r="J51" s="36"/>
    </row>
    <row r="52">
      <c r="A52" s="31"/>
      <c r="B52" s="30"/>
      <c r="C52" s="31"/>
      <c r="D52" s="30"/>
      <c r="E52" s="30"/>
      <c r="F52" s="38">
        <f>IF(A52="","",IF(COUNTIFS('Sign-out log'!$B$2:$B$501,A52,'Sign-out log'!$A$2:$A$501,"Overdue")&gt;0,"Overdue",IF(COUNTIF('Sign-out log'!$P$2:$P$501,A52)&gt;0,"Out","In")))</f>
      </c>
      <c r="G52" s="37">
        <f>IF(A52="","",IFERROR(INDEX('Sign-out log'!$F$2:$F$501,MATCH(A52,'Sign-out log'!$P$2:$P$501,0))&amp;"",""))</f>
      </c>
      <c r="H52" s="37">
        <f>IF(A52="","",IFERROR(INDEX('Sign-out log'!$I$2:$I$501,MATCH(A52,'Sign-out log'!$P$2:$P$501,0))&amp;"",""))</f>
      </c>
      <c r="I52" s="39">
        <f>IF(A52="","",COUNTIF('Sign-out log'!$B$2:$B$501,A52))</f>
      </c>
      <c r="J52" s="36"/>
    </row>
    <row r="53">
      <c r="A53" s="31"/>
      <c r="B53" s="30"/>
      <c r="C53" s="31"/>
      <c r="D53" s="30"/>
      <c r="E53" s="30"/>
      <c r="F53" s="38">
        <f>IF(A53="","",IF(COUNTIFS('Sign-out log'!$B$2:$B$501,A53,'Sign-out log'!$A$2:$A$501,"Overdue")&gt;0,"Overdue",IF(COUNTIF('Sign-out log'!$P$2:$P$501,A53)&gt;0,"Out","In")))</f>
      </c>
      <c r="G53" s="37">
        <f>IF(A53="","",IFERROR(INDEX('Sign-out log'!$F$2:$F$501,MATCH(A53,'Sign-out log'!$P$2:$P$501,0))&amp;"",""))</f>
      </c>
      <c r="H53" s="37">
        <f>IF(A53="","",IFERROR(INDEX('Sign-out log'!$I$2:$I$501,MATCH(A53,'Sign-out log'!$P$2:$P$501,0))&amp;"",""))</f>
      </c>
      <c r="I53" s="39">
        <f>IF(A53="","",COUNTIF('Sign-out log'!$B$2:$B$501,A53))</f>
      </c>
      <c r="J53" s="36"/>
    </row>
    <row r="54">
      <c r="A54" s="31"/>
      <c r="B54" s="30"/>
      <c r="C54" s="31"/>
      <c r="D54" s="30"/>
      <c r="E54" s="30"/>
      <c r="F54" s="38">
        <f>IF(A54="","",IF(COUNTIFS('Sign-out log'!$B$2:$B$501,A54,'Sign-out log'!$A$2:$A$501,"Overdue")&gt;0,"Overdue",IF(COUNTIF('Sign-out log'!$P$2:$P$501,A54)&gt;0,"Out","In")))</f>
      </c>
      <c r="G54" s="37">
        <f>IF(A54="","",IFERROR(INDEX('Sign-out log'!$F$2:$F$501,MATCH(A54,'Sign-out log'!$P$2:$P$501,0))&amp;"",""))</f>
      </c>
      <c r="H54" s="37">
        <f>IF(A54="","",IFERROR(INDEX('Sign-out log'!$I$2:$I$501,MATCH(A54,'Sign-out log'!$P$2:$P$501,0))&amp;"",""))</f>
      </c>
      <c r="I54" s="39">
        <f>IF(A54="","",COUNTIF('Sign-out log'!$B$2:$B$501,A54))</f>
      </c>
      <c r="J54" s="36"/>
    </row>
    <row r="55">
      <c r="A55" s="31"/>
      <c r="B55" s="30"/>
      <c r="C55" s="31"/>
      <c r="D55" s="30"/>
      <c r="E55" s="30"/>
      <c r="F55" s="38">
        <f>IF(A55="","",IF(COUNTIFS('Sign-out log'!$B$2:$B$501,A55,'Sign-out log'!$A$2:$A$501,"Overdue")&gt;0,"Overdue",IF(COUNTIF('Sign-out log'!$P$2:$P$501,A55)&gt;0,"Out","In")))</f>
      </c>
      <c r="G55" s="37">
        <f>IF(A55="","",IFERROR(INDEX('Sign-out log'!$F$2:$F$501,MATCH(A55,'Sign-out log'!$P$2:$P$501,0))&amp;"",""))</f>
      </c>
      <c r="H55" s="37">
        <f>IF(A55="","",IFERROR(INDEX('Sign-out log'!$I$2:$I$501,MATCH(A55,'Sign-out log'!$P$2:$P$501,0))&amp;"",""))</f>
      </c>
      <c r="I55" s="39">
        <f>IF(A55="","",COUNTIF('Sign-out log'!$B$2:$B$501,A55))</f>
      </c>
      <c r="J55" s="36"/>
    </row>
    <row r="56">
      <c r="A56" s="31"/>
      <c r="B56" s="30"/>
      <c r="C56" s="31"/>
      <c r="D56" s="30"/>
      <c r="E56" s="30"/>
      <c r="F56" s="38">
        <f>IF(A56="","",IF(COUNTIFS('Sign-out log'!$B$2:$B$501,A56,'Sign-out log'!$A$2:$A$501,"Overdue")&gt;0,"Overdue",IF(COUNTIF('Sign-out log'!$P$2:$P$501,A56)&gt;0,"Out","In")))</f>
      </c>
      <c r="G56" s="37">
        <f>IF(A56="","",IFERROR(INDEX('Sign-out log'!$F$2:$F$501,MATCH(A56,'Sign-out log'!$P$2:$P$501,0))&amp;"",""))</f>
      </c>
      <c r="H56" s="37">
        <f>IF(A56="","",IFERROR(INDEX('Sign-out log'!$I$2:$I$501,MATCH(A56,'Sign-out log'!$P$2:$P$501,0))&amp;"",""))</f>
      </c>
      <c r="I56" s="39">
        <f>IF(A56="","",COUNTIF('Sign-out log'!$B$2:$B$501,A56))</f>
      </c>
      <c r="J56" s="36"/>
    </row>
    <row r="57">
      <c r="A57" s="31"/>
      <c r="B57" s="30"/>
      <c r="C57" s="31"/>
      <c r="D57" s="30"/>
      <c r="E57" s="30"/>
      <c r="F57" s="38">
        <f>IF(A57="","",IF(COUNTIFS('Sign-out log'!$B$2:$B$501,A57,'Sign-out log'!$A$2:$A$501,"Overdue")&gt;0,"Overdue",IF(COUNTIF('Sign-out log'!$P$2:$P$501,A57)&gt;0,"Out","In")))</f>
      </c>
      <c r="G57" s="37">
        <f>IF(A57="","",IFERROR(INDEX('Sign-out log'!$F$2:$F$501,MATCH(A57,'Sign-out log'!$P$2:$P$501,0))&amp;"",""))</f>
      </c>
      <c r="H57" s="37">
        <f>IF(A57="","",IFERROR(INDEX('Sign-out log'!$I$2:$I$501,MATCH(A57,'Sign-out log'!$P$2:$P$501,0))&amp;"",""))</f>
      </c>
      <c r="I57" s="39">
        <f>IF(A57="","",COUNTIF('Sign-out log'!$B$2:$B$501,A57))</f>
      </c>
      <c r="J57" s="36"/>
    </row>
    <row r="58">
      <c r="A58" s="31"/>
      <c r="B58" s="30"/>
      <c r="C58" s="31"/>
      <c r="D58" s="30"/>
      <c r="E58" s="30"/>
      <c r="F58" s="38">
        <f>IF(A58="","",IF(COUNTIFS('Sign-out log'!$B$2:$B$501,A58,'Sign-out log'!$A$2:$A$501,"Overdue")&gt;0,"Overdue",IF(COUNTIF('Sign-out log'!$P$2:$P$501,A58)&gt;0,"Out","In")))</f>
      </c>
      <c r="G58" s="37">
        <f>IF(A58="","",IFERROR(INDEX('Sign-out log'!$F$2:$F$501,MATCH(A58,'Sign-out log'!$P$2:$P$501,0))&amp;"",""))</f>
      </c>
      <c r="H58" s="37">
        <f>IF(A58="","",IFERROR(INDEX('Sign-out log'!$I$2:$I$501,MATCH(A58,'Sign-out log'!$P$2:$P$501,0))&amp;"",""))</f>
      </c>
      <c r="I58" s="39">
        <f>IF(A58="","",COUNTIF('Sign-out log'!$B$2:$B$501,A58))</f>
      </c>
      <c r="J58" s="36"/>
    </row>
    <row r="59">
      <c r="A59" s="31"/>
      <c r="B59" s="30"/>
      <c r="C59" s="31"/>
      <c r="D59" s="30"/>
      <c r="E59" s="30"/>
      <c r="F59" s="38">
        <f>IF(A59="","",IF(COUNTIFS('Sign-out log'!$B$2:$B$501,A59,'Sign-out log'!$A$2:$A$501,"Overdue")&gt;0,"Overdue",IF(COUNTIF('Sign-out log'!$P$2:$P$501,A59)&gt;0,"Out","In")))</f>
      </c>
      <c r="G59" s="37">
        <f>IF(A59="","",IFERROR(INDEX('Sign-out log'!$F$2:$F$501,MATCH(A59,'Sign-out log'!$P$2:$P$501,0))&amp;"",""))</f>
      </c>
      <c r="H59" s="37">
        <f>IF(A59="","",IFERROR(INDEX('Sign-out log'!$I$2:$I$501,MATCH(A59,'Sign-out log'!$P$2:$P$501,0))&amp;"",""))</f>
      </c>
      <c r="I59" s="39">
        <f>IF(A59="","",COUNTIF('Sign-out log'!$B$2:$B$501,A59))</f>
      </c>
      <c r="J59" s="36"/>
    </row>
    <row r="60">
      <c r="A60" s="31"/>
      <c r="B60" s="30"/>
      <c r="C60" s="31"/>
      <c r="D60" s="30"/>
      <c r="E60" s="30"/>
      <c r="F60" s="38">
        <f>IF(A60="","",IF(COUNTIFS('Sign-out log'!$B$2:$B$501,A60,'Sign-out log'!$A$2:$A$501,"Overdue")&gt;0,"Overdue",IF(COUNTIF('Sign-out log'!$P$2:$P$501,A60)&gt;0,"Out","In")))</f>
      </c>
      <c r="G60" s="37">
        <f>IF(A60="","",IFERROR(INDEX('Sign-out log'!$F$2:$F$501,MATCH(A60,'Sign-out log'!$P$2:$P$501,0))&amp;"",""))</f>
      </c>
      <c r="H60" s="37">
        <f>IF(A60="","",IFERROR(INDEX('Sign-out log'!$I$2:$I$501,MATCH(A60,'Sign-out log'!$P$2:$P$501,0))&amp;"",""))</f>
      </c>
      <c r="I60" s="39">
        <f>IF(A60="","",COUNTIF('Sign-out log'!$B$2:$B$501,A60))</f>
      </c>
      <c r="J60" s="36"/>
    </row>
    <row r="61">
      <c r="A61" s="31"/>
      <c r="B61" s="30"/>
      <c r="C61" s="31"/>
      <c r="D61" s="30"/>
      <c r="E61" s="30"/>
      <c r="F61" s="38">
        <f>IF(A61="","",IF(COUNTIFS('Sign-out log'!$B$2:$B$501,A61,'Sign-out log'!$A$2:$A$501,"Overdue")&gt;0,"Overdue",IF(COUNTIF('Sign-out log'!$P$2:$P$501,A61)&gt;0,"Out","In")))</f>
      </c>
      <c r="G61" s="37">
        <f>IF(A61="","",IFERROR(INDEX('Sign-out log'!$F$2:$F$501,MATCH(A61,'Sign-out log'!$P$2:$P$501,0))&amp;"",""))</f>
      </c>
      <c r="H61" s="37">
        <f>IF(A61="","",IFERROR(INDEX('Sign-out log'!$I$2:$I$501,MATCH(A61,'Sign-out log'!$P$2:$P$501,0))&amp;"",""))</f>
      </c>
      <c r="I61" s="39">
        <f>IF(A61="","",COUNTIF('Sign-out log'!$B$2:$B$501,A61))</f>
      </c>
      <c r="J61" s="36"/>
    </row>
    <row r="62">
      <c r="A62" s="31"/>
      <c r="B62" s="30"/>
      <c r="C62" s="31"/>
      <c r="D62" s="30"/>
      <c r="E62" s="30"/>
      <c r="F62" s="38">
        <f>IF(A62="","",IF(COUNTIFS('Sign-out log'!$B$2:$B$501,A62,'Sign-out log'!$A$2:$A$501,"Overdue")&gt;0,"Overdue",IF(COUNTIF('Sign-out log'!$P$2:$P$501,A62)&gt;0,"Out","In")))</f>
      </c>
      <c r="G62" s="37">
        <f>IF(A62="","",IFERROR(INDEX('Sign-out log'!$F$2:$F$501,MATCH(A62,'Sign-out log'!$P$2:$P$501,0))&amp;"",""))</f>
      </c>
      <c r="H62" s="37">
        <f>IF(A62="","",IFERROR(INDEX('Sign-out log'!$I$2:$I$501,MATCH(A62,'Sign-out log'!$P$2:$P$501,0))&amp;"",""))</f>
      </c>
      <c r="I62" s="39">
        <f>IF(A62="","",COUNTIF('Sign-out log'!$B$2:$B$501,A62))</f>
      </c>
      <c r="J62" s="36"/>
    </row>
    <row r="63">
      <c r="A63" s="31"/>
      <c r="B63" s="30"/>
      <c r="C63" s="31"/>
      <c r="D63" s="30"/>
      <c r="E63" s="30"/>
      <c r="F63" s="38">
        <f>IF(A63="","",IF(COUNTIFS('Sign-out log'!$B$2:$B$501,A63,'Sign-out log'!$A$2:$A$501,"Overdue")&gt;0,"Overdue",IF(COUNTIF('Sign-out log'!$P$2:$P$501,A63)&gt;0,"Out","In")))</f>
      </c>
      <c r="G63" s="37">
        <f>IF(A63="","",IFERROR(INDEX('Sign-out log'!$F$2:$F$501,MATCH(A63,'Sign-out log'!$P$2:$P$501,0))&amp;"",""))</f>
      </c>
      <c r="H63" s="37">
        <f>IF(A63="","",IFERROR(INDEX('Sign-out log'!$I$2:$I$501,MATCH(A63,'Sign-out log'!$P$2:$P$501,0))&amp;"",""))</f>
      </c>
      <c r="I63" s="39">
        <f>IF(A63="","",COUNTIF('Sign-out log'!$B$2:$B$501,A63))</f>
      </c>
      <c r="J63" s="36"/>
    </row>
    <row r="64">
      <c r="A64" s="31"/>
      <c r="B64" s="30"/>
      <c r="C64" s="31"/>
      <c r="D64" s="30"/>
      <c r="E64" s="30"/>
      <c r="F64" s="38">
        <f>IF(A64="","",IF(COUNTIFS('Sign-out log'!$B$2:$B$501,A64,'Sign-out log'!$A$2:$A$501,"Overdue")&gt;0,"Overdue",IF(COUNTIF('Sign-out log'!$P$2:$P$501,A64)&gt;0,"Out","In")))</f>
      </c>
      <c r="G64" s="37">
        <f>IF(A64="","",IFERROR(INDEX('Sign-out log'!$F$2:$F$501,MATCH(A64,'Sign-out log'!$P$2:$P$501,0))&amp;"",""))</f>
      </c>
      <c r="H64" s="37">
        <f>IF(A64="","",IFERROR(INDEX('Sign-out log'!$I$2:$I$501,MATCH(A64,'Sign-out log'!$P$2:$P$501,0))&amp;"",""))</f>
      </c>
      <c r="I64" s="39">
        <f>IF(A64="","",COUNTIF('Sign-out log'!$B$2:$B$501,A64))</f>
      </c>
      <c r="J64" s="36"/>
    </row>
    <row r="65">
      <c r="A65" s="31"/>
      <c r="B65" s="30"/>
      <c r="C65" s="31"/>
      <c r="D65" s="30"/>
      <c r="E65" s="30"/>
      <c r="F65" s="38">
        <f>IF(A65="","",IF(COUNTIFS('Sign-out log'!$B$2:$B$501,A65,'Sign-out log'!$A$2:$A$501,"Overdue")&gt;0,"Overdue",IF(COUNTIF('Sign-out log'!$P$2:$P$501,A65)&gt;0,"Out","In")))</f>
      </c>
      <c r="G65" s="37">
        <f>IF(A65="","",IFERROR(INDEX('Sign-out log'!$F$2:$F$501,MATCH(A65,'Sign-out log'!$P$2:$P$501,0))&amp;"",""))</f>
      </c>
      <c r="H65" s="37">
        <f>IF(A65="","",IFERROR(INDEX('Sign-out log'!$I$2:$I$501,MATCH(A65,'Sign-out log'!$P$2:$P$501,0))&amp;"",""))</f>
      </c>
      <c r="I65" s="39">
        <f>IF(A65="","",COUNTIF('Sign-out log'!$B$2:$B$501,A65))</f>
      </c>
      <c r="J65" s="36"/>
    </row>
    <row r="66">
      <c r="A66" s="31"/>
      <c r="B66" s="30"/>
      <c r="C66" s="31"/>
      <c r="D66" s="30"/>
      <c r="E66" s="30"/>
      <c r="F66" s="38">
        <f>IF(A66="","",IF(COUNTIFS('Sign-out log'!$B$2:$B$501,A66,'Sign-out log'!$A$2:$A$501,"Overdue")&gt;0,"Overdue",IF(COUNTIF('Sign-out log'!$P$2:$P$501,A66)&gt;0,"Out","In")))</f>
      </c>
      <c r="G66" s="37">
        <f>IF(A66="","",IFERROR(INDEX('Sign-out log'!$F$2:$F$501,MATCH(A66,'Sign-out log'!$P$2:$P$501,0))&amp;"",""))</f>
      </c>
      <c r="H66" s="37">
        <f>IF(A66="","",IFERROR(INDEX('Sign-out log'!$I$2:$I$501,MATCH(A66,'Sign-out log'!$P$2:$P$501,0))&amp;"",""))</f>
      </c>
      <c r="I66" s="39">
        <f>IF(A66="","",COUNTIF('Sign-out log'!$B$2:$B$501,A66))</f>
      </c>
      <c r="J66" s="36"/>
    </row>
    <row r="67">
      <c r="A67" s="31"/>
      <c r="B67" s="30"/>
      <c r="C67" s="31"/>
      <c r="D67" s="30"/>
      <c r="E67" s="30"/>
      <c r="F67" s="38">
        <f>IF(A67="","",IF(COUNTIFS('Sign-out log'!$B$2:$B$501,A67,'Sign-out log'!$A$2:$A$501,"Overdue")&gt;0,"Overdue",IF(COUNTIF('Sign-out log'!$P$2:$P$501,A67)&gt;0,"Out","In")))</f>
      </c>
      <c r="G67" s="37">
        <f>IF(A67="","",IFERROR(INDEX('Sign-out log'!$F$2:$F$501,MATCH(A67,'Sign-out log'!$P$2:$P$501,0))&amp;"",""))</f>
      </c>
      <c r="H67" s="37">
        <f>IF(A67="","",IFERROR(INDEX('Sign-out log'!$I$2:$I$501,MATCH(A67,'Sign-out log'!$P$2:$P$501,0))&amp;"",""))</f>
      </c>
      <c r="I67" s="39">
        <f>IF(A67="","",COUNTIF('Sign-out log'!$B$2:$B$501,A67))</f>
      </c>
      <c r="J67" s="36"/>
    </row>
    <row r="68">
      <c r="A68" s="31"/>
      <c r="B68" s="30"/>
      <c r="C68" s="31"/>
      <c r="D68" s="30"/>
      <c r="E68" s="30"/>
      <c r="F68" s="38">
        <f>IF(A68="","",IF(COUNTIFS('Sign-out log'!$B$2:$B$501,A68,'Sign-out log'!$A$2:$A$501,"Overdue")&gt;0,"Overdue",IF(COUNTIF('Sign-out log'!$P$2:$P$501,A68)&gt;0,"Out","In")))</f>
      </c>
      <c r="G68" s="37">
        <f>IF(A68="","",IFERROR(INDEX('Sign-out log'!$F$2:$F$501,MATCH(A68,'Sign-out log'!$P$2:$P$501,0))&amp;"",""))</f>
      </c>
      <c r="H68" s="37">
        <f>IF(A68="","",IFERROR(INDEX('Sign-out log'!$I$2:$I$501,MATCH(A68,'Sign-out log'!$P$2:$P$501,0))&amp;"",""))</f>
      </c>
      <c r="I68" s="39">
        <f>IF(A68="","",COUNTIF('Sign-out log'!$B$2:$B$501,A68))</f>
      </c>
      <c r="J68" s="36"/>
    </row>
    <row r="69">
      <c r="A69" s="31"/>
      <c r="B69" s="30"/>
      <c r="C69" s="31"/>
      <c r="D69" s="30"/>
      <c r="E69" s="30"/>
      <c r="F69" s="38">
        <f>IF(A69="","",IF(COUNTIFS('Sign-out log'!$B$2:$B$501,A69,'Sign-out log'!$A$2:$A$501,"Overdue")&gt;0,"Overdue",IF(COUNTIF('Sign-out log'!$P$2:$P$501,A69)&gt;0,"Out","In")))</f>
      </c>
      <c r="G69" s="37">
        <f>IF(A69="","",IFERROR(INDEX('Sign-out log'!$F$2:$F$501,MATCH(A69,'Sign-out log'!$P$2:$P$501,0))&amp;"",""))</f>
      </c>
      <c r="H69" s="37">
        <f>IF(A69="","",IFERROR(INDEX('Sign-out log'!$I$2:$I$501,MATCH(A69,'Sign-out log'!$P$2:$P$501,0))&amp;"",""))</f>
      </c>
      <c r="I69" s="39">
        <f>IF(A69="","",COUNTIF('Sign-out log'!$B$2:$B$501,A69))</f>
      </c>
      <c r="J69" s="36"/>
    </row>
    <row r="70">
      <c r="A70" s="31"/>
      <c r="B70" s="30"/>
      <c r="C70" s="31"/>
      <c r="D70" s="30"/>
      <c r="E70" s="30"/>
      <c r="F70" s="38">
        <f>IF(A70="","",IF(COUNTIFS('Sign-out log'!$B$2:$B$501,A70,'Sign-out log'!$A$2:$A$501,"Overdue")&gt;0,"Overdue",IF(COUNTIF('Sign-out log'!$P$2:$P$501,A70)&gt;0,"Out","In")))</f>
      </c>
      <c r="G70" s="37">
        <f>IF(A70="","",IFERROR(INDEX('Sign-out log'!$F$2:$F$501,MATCH(A70,'Sign-out log'!$P$2:$P$501,0))&amp;"",""))</f>
      </c>
      <c r="H70" s="37">
        <f>IF(A70="","",IFERROR(INDEX('Sign-out log'!$I$2:$I$501,MATCH(A70,'Sign-out log'!$P$2:$P$501,0))&amp;"",""))</f>
      </c>
      <c r="I70" s="39">
        <f>IF(A70="","",COUNTIF('Sign-out log'!$B$2:$B$501,A70))</f>
      </c>
      <c r="J70" s="36"/>
    </row>
    <row r="71">
      <c r="A71" s="31"/>
      <c r="B71" s="30"/>
      <c r="C71" s="31"/>
      <c r="D71" s="30"/>
      <c r="E71" s="30"/>
      <c r="F71" s="38">
        <f>IF(A71="","",IF(COUNTIFS('Sign-out log'!$B$2:$B$501,A71,'Sign-out log'!$A$2:$A$501,"Overdue")&gt;0,"Overdue",IF(COUNTIF('Sign-out log'!$P$2:$P$501,A71)&gt;0,"Out","In")))</f>
      </c>
      <c r="G71" s="37">
        <f>IF(A71="","",IFERROR(INDEX('Sign-out log'!$F$2:$F$501,MATCH(A71,'Sign-out log'!$P$2:$P$501,0))&amp;"",""))</f>
      </c>
      <c r="H71" s="37">
        <f>IF(A71="","",IFERROR(INDEX('Sign-out log'!$I$2:$I$501,MATCH(A71,'Sign-out log'!$P$2:$P$501,0))&amp;"",""))</f>
      </c>
      <c r="I71" s="39">
        <f>IF(A71="","",COUNTIF('Sign-out log'!$B$2:$B$501,A71))</f>
      </c>
      <c r="J71" s="36"/>
    </row>
    <row r="72">
      <c r="A72" s="31"/>
      <c r="B72" s="30"/>
      <c r="C72" s="31"/>
      <c r="D72" s="30"/>
      <c r="E72" s="30"/>
      <c r="F72" s="38">
        <f>IF(A72="","",IF(COUNTIFS('Sign-out log'!$B$2:$B$501,A72,'Sign-out log'!$A$2:$A$501,"Overdue")&gt;0,"Overdue",IF(COUNTIF('Sign-out log'!$P$2:$P$501,A72)&gt;0,"Out","In")))</f>
      </c>
      <c r="G72" s="37">
        <f>IF(A72="","",IFERROR(INDEX('Sign-out log'!$F$2:$F$501,MATCH(A72,'Sign-out log'!$P$2:$P$501,0))&amp;"",""))</f>
      </c>
      <c r="H72" s="37">
        <f>IF(A72="","",IFERROR(INDEX('Sign-out log'!$I$2:$I$501,MATCH(A72,'Sign-out log'!$P$2:$P$501,0))&amp;"",""))</f>
      </c>
      <c r="I72" s="39">
        <f>IF(A72="","",COUNTIF('Sign-out log'!$B$2:$B$501,A72))</f>
      </c>
      <c r="J72" s="36"/>
    </row>
    <row r="73">
      <c r="A73" s="31"/>
      <c r="B73" s="30"/>
      <c r="C73" s="31"/>
      <c r="D73" s="30"/>
      <c r="E73" s="30"/>
      <c r="F73" s="38">
        <f>IF(A73="","",IF(COUNTIFS('Sign-out log'!$B$2:$B$501,A73,'Sign-out log'!$A$2:$A$501,"Overdue")&gt;0,"Overdue",IF(COUNTIF('Sign-out log'!$P$2:$P$501,A73)&gt;0,"Out","In")))</f>
      </c>
      <c r="G73" s="37">
        <f>IF(A73="","",IFERROR(INDEX('Sign-out log'!$F$2:$F$501,MATCH(A73,'Sign-out log'!$P$2:$P$501,0))&amp;"",""))</f>
      </c>
      <c r="H73" s="37">
        <f>IF(A73="","",IFERROR(INDEX('Sign-out log'!$I$2:$I$501,MATCH(A73,'Sign-out log'!$P$2:$P$501,0))&amp;"",""))</f>
      </c>
      <c r="I73" s="39">
        <f>IF(A73="","",COUNTIF('Sign-out log'!$B$2:$B$501,A73))</f>
      </c>
      <c r="J73" s="36"/>
    </row>
    <row r="74">
      <c r="A74" s="31"/>
      <c r="B74" s="30"/>
      <c r="C74" s="31"/>
      <c r="D74" s="30"/>
      <c r="E74" s="30"/>
      <c r="F74" s="38">
        <f>IF(A74="","",IF(COUNTIFS('Sign-out log'!$B$2:$B$501,A74,'Sign-out log'!$A$2:$A$501,"Overdue")&gt;0,"Overdue",IF(COUNTIF('Sign-out log'!$P$2:$P$501,A74)&gt;0,"Out","In")))</f>
      </c>
      <c r="G74" s="37">
        <f>IF(A74="","",IFERROR(INDEX('Sign-out log'!$F$2:$F$501,MATCH(A74,'Sign-out log'!$P$2:$P$501,0))&amp;"",""))</f>
      </c>
      <c r="H74" s="37">
        <f>IF(A74="","",IFERROR(INDEX('Sign-out log'!$I$2:$I$501,MATCH(A74,'Sign-out log'!$P$2:$P$501,0))&amp;"",""))</f>
      </c>
      <c r="I74" s="39">
        <f>IF(A74="","",COUNTIF('Sign-out log'!$B$2:$B$501,A74))</f>
      </c>
      <c r="J74" s="36"/>
    </row>
    <row r="75">
      <c r="A75" s="31"/>
      <c r="B75" s="30"/>
      <c r="C75" s="31"/>
      <c r="D75" s="30"/>
      <c r="E75" s="30"/>
      <c r="F75" s="38">
        <f>IF(A75="","",IF(COUNTIFS('Sign-out log'!$B$2:$B$501,A75,'Sign-out log'!$A$2:$A$501,"Overdue")&gt;0,"Overdue",IF(COUNTIF('Sign-out log'!$P$2:$P$501,A75)&gt;0,"Out","In")))</f>
      </c>
      <c r="G75" s="37">
        <f>IF(A75="","",IFERROR(INDEX('Sign-out log'!$F$2:$F$501,MATCH(A75,'Sign-out log'!$P$2:$P$501,0))&amp;"",""))</f>
      </c>
      <c r="H75" s="37">
        <f>IF(A75="","",IFERROR(INDEX('Sign-out log'!$I$2:$I$501,MATCH(A75,'Sign-out log'!$P$2:$P$501,0))&amp;"",""))</f>
      </c>
      <c r="I75" s="39">
        <f>IF(A75="","",COUNTIF('Sign-out log'!$B$2:$B$501,A75))</f>
      </c>
      <c r="J75" s="36"/>
    </row>
    <row r="76">
      <c r="A76" s="31"/>
      <c r="B76" s="30"/>
      <c r="C76" s="31"/>
      <c r="D76" s="30"/>
      <c r="E76" s="30"/>
      <c r="F76" s="38">
        <f>IF(A76="","",IF(COUNTIFS('Sign-out log'!$B$2:$B$501,A76,'Sign-out log'!$A$2:$A$501,"Overdue")&gt;0,"Overdue",IF(COUNTIF('Sign-out log'!$P$2:$P$501,A76)&gt;0,"Out","In")))</f>
      </c>
      <c r="G76" s="37">
        <f>IF(A76="","",IFERROR(INDEX('Sign-out log'!$F$2:$F$501,MATCH(A76,'Sign-out log'!$P$2:$P$501,0))&amp;"",""))</f>
      </c>
      <c r="H76" s="37">
        <f>IF(A76="","",IFERROR(INDEX('Sign-out log'!$I$2:$I$501,MATCH(A76,'Sign-out log'!$P$2:$P$501,0))&amp;"",""))</f>
      </c>
      <c r="I76" s="39">
        <f>IF(A76="","",COUNTIF('Sign-out log'!$B$2:$B$501,A76))</f>
      </c>
      <c r="J76" s="36"/>
    </row>
    <row r="77">
      <c r="A77" s="31"/>
      <c r="B77" s="30"/>
      <c r="C77" s="31"/>
      <c r="D77" s="30"/>
      <c r="E77" s="30"/>
      <c r="F77" s="38">
        <f>IF(A77="","",IF(COUNTIFS('Sign-out log'!$B$2:$B$501,A77,'Sign-out log'!$A$2:$A$501,"Overdue")&gt;0,"Overdue",IF(COUNTIF('Sign-out log'!$P$2:$P$501,A77)&gt;0,"Out","In")))</f>
      </c>
      <c r="G77" s="37">
        <f>IF(A77="","",IFERROR(INDEX('Sign-out log'!$F$2:$F$501,MATCH(A77,'Sign-out log'!$P$2:$P$501,0))&amp;"",""))</f>
      </c>
      <c r="H77" s="37">
        <f>IF(A77="","",IFERROR(INDEX('Sign-out log'!$I$2:$I$501,MATCH(A77,'Sign-out log'!$P$2:$P$501,0))&amp;"",""))</f>
      </c>
      <c r="I77" s="39">
        <f>IF(A77="","",COUNTIF('Sign-out log'!$B$2:$B$501,A77))</f>
      </c>
      <c r="J77" s="36"/>
    </row>
    <row r="78">
      <c r="A78" s="31"/>
      <c r="B78" s="30"/>
      <c r="C78" s="31"/>
      <c r="D78" s="30"/>
      <c r="E78" s="30"/>
      <c r="F78" s="38">
        <f>IF(A78="","",IF(COUNTIFS('Sign-out log'!$B$2:$B$501,A78,'Sign-out log'!$A$2:$A$501,"Overdue")&gt;0,"Overdue",IF(COUNTIF('Sign-out log'!$P$2:$P$501,A78)&gt;0,"Out","In")))</f>
      </c>
      <c r="G78" s="37">
        <f>IF(A78="","",IFERROR(INDEX('Sign-out log'!$F$2:$F$501,MATCH(A78,'Sign-out log'!$P$2:$P$501,0))&amp;"",""))</f>
      </c>
      <c r="H78" s="37">
        <f>IF(A78="","",IFERROR(INDEX('Sign-out log'!$I$2:$I$501,MATCH(A78,'Sign-out log'!$P$2:$P$501,0))&amp;"",""))</f>
      </c>
      <c r="I78" s="39">
        <f>IF(A78="","",COUNTIF('Sign-out log'!$B$2:$B$501,A78))</f>
      </c>
      <c r="J78" s="36"/>
    </row>
    <row r="79">
      <c r="A79" s="31"/>
      <c r="B79" s="30"/>
      <c r="C79" s="31"/>
      <c r="D79" s="30"/>
      <c r="E79" s="30"/>
      <c r="F79" s="38">
        <f>IF(A79="","",IF(COUNTIFS('Sign-out log'!$B$2:$B$501,A79,'Sign-out log'!$A$2:$A$501,"Overdue")&gt;0,"Overdue",IF(COUNTIF('Sign-out log'!$P$2:$P$501,A79)&gt;0,"Out","In")))</f>
      </c>
      <c r="G79" s="37">
        <f>IF(A79="","",IFERROR(INDEX('Sign-out log'!$F$2:$F$501,MATCH(A79,'Sign-out log'!$P$2:$P$501,0))&amp;"",""))</f>
      </c>
      <c r="H79" s="37">
        <f>IF(A79="","",IFERROR(INDEX('Sign-out log'!$I$2:$I$501,MATCH(A79,'Sign-out log'!$P$2:$P$501,0))&amp;"",""))</f>
      </c>
      <c r="I79" s="39">
        <f>IF(A79="","",COUNTIF('Sign-out log'!$B$2:$B$501,A79))</f>
      </c>
      <c r="J79" s="36"/>
    </row>
    <row r="80">
      <c r="A80" s="31"/>
      <c r="B80" s="30"/>
      <c r="C80" s="31"/>
      <c r="D80" s="30"/>
      <c r="E80" s="30"/>
      <c r="F80" s="38">
        <f>IF(A80="","",IF(COUNTIFS('Sign-out log'!$B$2:$B$501,A80,'Sign-out log'!$A$2:$A$501,"Overdue")&gt;0,"Overdue",IF(COUNTIF('Sign-out log'!$P$2:$P$501,A80)&gt;0,"Out","In")))</f>
      </c>
      <c r="G80" s="37">
        <f>IF(A80="","",IFERROR(INDEX('Sign-out log'!$F$2:$F$501,MATCH(A80,'Sign-out log'!$P$2:$P$501,0))&amp;"",""))</f>
      </c>
      <c r="H80" s="37">
        <f>IF(A80="","",IFERROR(INDEX('Sign-out log'!$I$2:$I$501,MATCH(A80,'Sign-out log'!$P$2:$P$501,0))&amp;"",""))</f>
      </c>
      <c r="I80" s="39">
        <f>IF(A80="","",COUNTIF('Sign-out log'!$B$2:$B$501,A80))</f>
      </c>
      <c r="J80" s="36"/>
    </row>
    <row r="81">
      <c r="A81" s="31"/>
      <c r="B81" s="30"/>
      <c r="C81" s="31"/>
      <c r="D81" s="30"/>
      <c r="E81" s="30"/>
      <c r="F81" s="38">
        <f>IF(A81="","",IF(COUNTIFS('Sign-out log'!$B$2:$B$501,A81,'Sign-out log'!$A$2:$A$501,"Overdue")&gt;0,"Overdue",IF(COUNTIF('Sign-out log'!$P$2:$P$501,A81)&gt;0,"Out","In")))</f>
      </c>
      <c r="G81" s="37">
        <f>IF(A81="","",IFERROR(INDEX('Sign-out log'!$F$2:$F$501,MATCH(A81,'Sign-out log'!$P$2:$P$501,0))&amp;"",""))</f>
      </c>
      <c r="H81" s="37">
        <f>IF(A81="","",IFERROR(INDEX('Sign-out log'!$I$2:$I$501,MATCH(A81,'Sign-out log'!$P$2:$P$501,0))&amp;"",""))</f>
      </c>
      <c r="I81" s="39">
        <f>IF(A81="","",COUNTIF('Sign-out log'!$B$2:$B$501,A81))</f>
      </c>
      <c r="J81" s="36"/>
    </row>
    <row r="82">
      <c r="A82" s="31"/>
      <c r="B82" s="30"/>
      <c r="C82" s="31"/>
      <c r="D82" s="30"/>
      <c r="E82" s="30"/>
      <c r="F82" s="38">
        <f>IF(A82="","",IF(COUNTIFS('Sign-out log'!$B$2:$B$501,A82,'Sign-out log'!$A$2:$A$501,"Overdue")&gt;0,"Overdue",IF(COUNTIF('Sign-out log'!$P$2:$P$501,A82)&gt;0,"Out","In")))</f>
      </c>
      <c r="G82" s="37">
        <f>IF(A82="","",IFERROR(INDEX('Sign-out log'!$F$2:$F$501,MATCH(A82,'Sign-out log'!$P$2:$P$501,0))&amp;"",""))</f>
      </c>
      <c r="H82" s="37">
        <f>IF(A82="","",IFERROR(INDEX('Sign-out log'!$I$2:$I$501,MATCH(A82,'Sign-out log'!$P$2:$P$501,0))&amp;"",""))</f>
      </c>
      <c r="I82" s="39">
        <f>IF(A82="","",COUNTIF('Sign-out log'!$B$2:$B$501,A82))</f>
      </c>
      <c r="J82" s="36"/>
    </row>
    <row r="83">
      <c r="A83" s="31"/>
      <c r="B83" s="30"/>
      <c r="C83" s="31"/>
      <c r="D83" s="30"/>
      <c r="E83" s="30"/>
      <c r="F83" s="38">
        <f>IF(A83="","",IF(COUNTIFS('Sign-out log'!$B$2:$B$501,A83,'Sign-out log'!$A$2:$A$501,"Overdue")&gt;0,"Overdue",IF(COUNTIF('Sign-out log'!$P$2:$P$501,A83)&gt;0,"Out","In")))</f>
      </c>
      <c r="G83" s="37">
        <f>IF(A83="","",IFERROR(INDEX('Sign-out log'!$F$2:$F$501,MATCH(A83,'Sign-out log'!$P$2:$P$501,0))&amp;"",""))</f>
      </c>
      <c r="H83" s="37">
        <f>IF(A83="","",IFERROR(INDEX('Sign-out log'!$I$2:$I$501,MATCH(A83,'Sign-out log'!$P$2:$P$501,0))&amp;"",""))</f>
      </c>
      <c r="I83" s="39">
        <f>IF(A83="","",COUNTIF('Sign-out log'!$B$2:$B$501,A83))</f>
      </c>
      <c r="J83" s="36"/>
    </row>
    <row r="84">
      <c r="A84" s="31"/>
      <c r="B84" s="30"/>
      <c r="C84" s="31"/>
      <c r="D84" s="30"/>
      <c r="E84" s="30"/>
      <c r="F84" s="38">
        <f>IF(A84="","",IF(COUNTIFS('Sign-out log'!$B$2:$B$501,A84,'Sign-out log'!$A$2:$A$501,"Overdue")&gt;0,"Overdue",IF(COUNTIF('Sign-out log'!$P$2:$P$501,A84)&gt;0,"Out","In")))</f>
      </c>
      <c r="G84" s="37">
        <f>IF(A84="","",IFERROR(INDEX('Sign-out log'!$F$2:$F$501,MATCH(A84,'Sign-out log'!$P$2:$P$501,0))&amp;"",""))</f>
      </c>
      <c r="H84" s="37">
        <f>IF(A84="","",IFERROR(INDEX('Sign-out log'!$I$2:$I$501,MATCH(A84,'Sign-out log'!$P$2:$P$501,0))&amp;"",""))</f>
      </c>
      <c r="I84" s="39">
        <f>IF(A84="","",COUNTIF('Sign-out log'!$B$2:$B$501,A84))</f>
      </c>
      <c r="J84" s="36"/>
    </row>
    <row r="85">
      <c r="A85" s="31"/>
      <c r="B85" s="30"/>
      <c r="C85" s="31"/>
      <c r="D85" s="30"/>
      <c r="E85" s="30"/>
      <c r="F85" s="38">
        <f>IF(A85="","",IF(COUNTIFS('Sign-out log'!$B$2:$B$501,A85,'Sign-out log'!$A$2:$A$501,"Overdue")&gt;0,"Overdue",IF(COUNTIF('Sign-out log'!$P$2:$P$501,A85)&gt;0,"Out","In")))</f>
      </c>
      <c r="G85" s="37">
        <f>IF(A85="","",IFERROR(INDEX('Sign-out log'!$F$2:$F$501,MATCH(A85,'Sign-out log'!$P$2:$P$501,0))&amp;"",""))</f>
      </c>
      <c r="H85" s="37">
        <f>IF(A85="","",IFERROR(INDEX('Sign-out log'!$I$2:$I$501,MATCH(A85,'Sign-out log'!$P$2:$P$501,0))&amp;"",""))</f>
      </c>
      <c r="I85" s="39">
        <f>IF(A85="","",COUNTIF('Sign-out log'!$B$2:$B$501,A85))</f>
      </c>
      <c r="J85" s="36"/>
    </row>
    <row r="86">
      <c r="A86" s="31"/>
      <c r="B86" s="30"/>
      <c r="C86" s="31"/>
      <c r="D86" s="30"/>
      <c r="E86" s="30"/>
      <c r="F86" s="38">
        <f>IF(A86="","",IF(COUNTIFS('Sign-out log'!$B$2:$B$501,A86,'Sign-out log'!$A$2:$A$501,"Overdue")&gt;0,"Overdue",IF(COUNTIF('Sign-out log'!$P$2:$P$501,A86)&gt;0,"Out","In")))</f>
      </c>
      <c r="G86" s="37">
        <f>IF(A86="","",IFERROR(INDEX('Sign-out log'!$F$2:$F$501,MATCH(A86,'Sign-out log'!$P$2:$P$501,0))&amp;"",""))</f>
      </c>
      <c r="H86" s="37">
        <f>IF(A86="","",IFERROR(INDEX('Sign-out log'!$I$2:$I$501,MATCH(A86,'Sign-out log'!$P$2:$P$501,0))&amp;"",""))</f>
      </c>
      <c r="I86" s="39">
        <f>IF(A86="","",COUNTIF('Sign-out log'!$B$2:$B$501,A86))</f>
      </c>
      <c r="J86" s="36"/>
    </row>
    <row r="87">
      <c r="A87" s="31"/>
      <c r="B87" s="30"/>
      <c r="C87" s="31"/>
      <c r="D87" s="30"/>
      <c r="E87" s="30"/>
      <c r="F87" s="38">
        <f>IF(A87="","",IF(COUNTIFS('Sign-out log'!$B$2:$B$501,A87,'Sign-out log'!$A$2:$A$501,"Overdue")&gt;0,"Overdue",IF(COUNTIF('Sign-out log'!$P$2:$P$501,A87)&gt;0,"Out","In")))</f>
      </c>
      <c r="G87" s="37">
        <f>IF(A87="","",IFERROR(INDEX('Sign-out log'!$F$2:$F$501,MATCH(A87,'Sign-out log'!$P$2:$P$501,0))&amp;"",""))</f>
      </c>
      <c r="H87" s="37">
        <f>IF(A87="","",IFERROR(INDEX('Sign-out log'!$I$2:$I$501,MATCH(A87,'Sign-out log'!$P$2:$P$501,0))&amp;"",""))</f>
      </c>
      <c r="I87" s="39">
        <f>IF(A87="","",COUNTIF('Sign-out log'!$B$2:$B$501,A87))</f>
      </c>
      <c r="J87" s="36"/>
    </row>
    <row r="88">
      <c r="A88" s="31"/>
      <c r="B88" s="30"/>
      <c r="C88" s="31"/>
      <c r="D88" s="30"/>
      <c r="E88" s="30"/>
      <c r="F88" s="38">
        <f>IF(A88="","",IF(COUNTIFS('Sign-out log'!$B$2:$B$501,A88,'Sign-out log'!$A$2:$A$501,"Overdue")&gt;0,"Overdue",IF(COUNTIF('Sign-out log'!$P$2:$P$501,A88)&gt;0,"Out","In")))</f>
      </c>
      <c r="G88" s="37">
        <f>IF(A88="","",IFERROR(INDEX('Sign-out log'!$F$2:$F$501,MATCH(A88,'Sign-out log'!$P$2:$P$501,0))&amp;"",""))</f>
      </c>
      <c r="H88" s="37">
        <f>IF(A88="","",IFERROR(INDEX('Sign-out log'!$I$2:$I$501,MATCH(A88,'Sign-out log'!$P$2:$P$501,0))&amp;"",""))</f>
      </c>
      <c r="I88" s="39">
        <f>IF(A88="","",COUNTIF('Sign-out log'!$B$2:$B$501,A88))</f>
      </c>
      <c r="J88" s="36"/>
    </row>
    <row r="89">
      <c r="A89" s="31"/>
      <c r="B89" s="30"/>
      <c r="C89" s="31"/>
      <c r="D89" s="30"/>
      <c r="E89" s="30"/>
      <c r="F89" s="38">
        <f>IF(A89="","",IF(COUNTIFS('Sign-out log'!$B$2:$B$501,A89,'Sign-out log'!$A$2:$A$501,"Overdue")&gt;0,"Overdue",IF(COUNTIF('Sign-out log'!$P$2:$P$501,A89)&gt;0,"Out","In")))</f>
      </c>
      <c r="G89" s="37">
        <f>IF(A89="","",IFERROR(INDEX('Sign-out log'!$F$2:$F$501,MATCH(A89,'Sign-out log'!$P$2:$P$501,0))&amp;"",""))</f>
      </c>
      <c r="H89" s="37">
        <f>IF(A89="","",IFERROR(INDEX('Sign-out log'!$I$2:$I$501,MATCH(A89,'Sign-out log'!$P$2:$P$501,0))&amp;"",""))</f>
      </c>
      <c r="I89" s="39">
        <f>IF(A89="","",COUNTIF('Sign-out log'!$B$2:$B$501,A89))</f>
      </c>
      <c r="J89" s="36"/>
    </row>
    <row r="90">
      <c r="A90" s="31"/>
      <c r="B90" s="30"/>
      <c r="C90" s="31"/>
      <c r="D90" s="30"/>
      <c r="E90" s="30"/>
      <c r="F90" s="38">
        <f>IF(A90="","",IF(COUNTIFS('Sign-out log'!$B$2:$B$501,A90,'Sign-out log'!$A$2:$A$501,"Overdue")&gt;0,"Overdue",IF(COUNTIF('Sign-out log'!$P$2:$P$501,A90)&gt;0,"Out","In")))</f>
      </c>
      <c r="G90" s="37">
        <f>IF(A90="","",IFERROR(INDEX('Sign-out log'!$F$2:$F$501,MATCH(A90,'Sign-out log'!$P$2:$P$501,0))&amp;"",""))</f>
      </c>
      <c r="H90" s="37">
        <f>IF(A90="","",IFERROR(INDEX('Sign-out log'!$I$2:$I$501,MATCH(A90,'Sign-out log'!$P$2:$P$501,0))&amp;"",""))</f>
      </c>
      <c r="I90" s="39">
        <f>IF(A90="","",COUNTIF('Sign-out log'!$B$2:$B$501,A90))</f>
      </c>
      <c r="J90" s="36"/>
    </row>
    <row r="91">
      <c r="A91" s="31"/>
      <c r="B91" s="30"/>
      <c r="C91" s="31"/>
      <c r="D91" s="30"/>
      <c r="E91" s="30"/>
      <c r="F91" s="38">
        <f>IF(A91="","",IF(COUNTIFS('Sign-out log'!$B$2:$B$501,A91,'Sign-out log'!$A$2:$A$501,"Overdue")&gt;0,"Overdue",IF(COUNTIF('Sign-out log'!$P$2:$P$501,A91)&gt;0,"Out","In")))</f>
      </c>
      <c r="G91" s="37">
        <f>IF(A91="","",IFERROR(INDEX('Sign-out log'!$F$2:$F$501,MATCH(A91,'Sign-out log'!$P$2:$P$501,0))&amp;"",""))</f>
      </c>
      <c r="H91" s="37">
        <f>IF(A91="","",IFERROR(INDEX('Sign-out log'!$I$2:$I$501,MATCH(A91,'Sign-out log'!$P$2:$P$501,0))&amp;"",""))</f>
      </c>
      <c r="I91" s="39">
        <f>IF(A91="","",COUNTIF('Sign-out log'!$B$2:$B$501,A91))</f>
      </c>
      <c r="J91" s="36"/>
    </row>
    <row r="92">
      <c r="A92" s="31"/>
      <c r="B92" s="30"/>
      <c r="C92" s="31"/>
      <c r="D92" s="30"/>
      <c r="E92" s="30"/>
      <c r="F92" s="38">
        <f>IF(A92="","",IF(COUNTIFS('Sign-out log'!$B$2:$B$501,A92,'Sign-out log'!$A$2:$A$501,"Overdue")&gt;0,"Overdue",IF(COUNTIF('Sign-out log'!$P$2:$P$501,A92)&gt;0,"Out","In")))</f>
      </c>
      <c r="G92" s="37">
        <f>IF(A92="","",IFERROR(INDEX('Sign-out log'!$F$2:$F$501,MATCH(A92,'Sign-out log'!$P$2:$P$501,0))&amp;"",""))</f>
      </c>
      <c r="H92" s="37">
        <f>IF(A92="","",IFERROR(INDEX('Sign-out log'!$I$2:$I$501,MATCH(A92,'Sign-out log'!$P$2:$P$501,0))&amp;"",""))</f>
      </c>
      <c r="I92" s="39">
        <f>IF(A92="","",COUNTIF('Sign-out log'!$B$2:$B$501,A92))</f>
      </c>
      <c r="J92" s="36"/>
    </row>
    <row r="93">
      <c r="A93" s="31"/>
      <c r="B93" s="30"/>
      <c r="C93" s="31"/>
      <c r="D93" s="30"/>
      <c r="E93" s="30"/>
      <c r="F93" s="38">
        <f>IF(A93="","",IF(COUNTIFS('Sign-out log'!$B$2:$B$501,A93,'Sign-out log'!$A$2:$A$501,"Overdue")&gt;0,"Overdue",IF(COUNTIF('Sign-out log'!$P$2:$P$501,A93)&gt;0,"Out","In")))</f>
      </c>
      <c r="G93" s="37">
        <f>IF(A93="","",IFERROR(INDEX('Sign-out log'!$F$2:$F$501,MATCH(A93,'Sign-out log'!$P$2:$P$501,0))&amp;"",""))</f>
      </c>
      <c r="H93" s="37">
        <f>IF(A93="","",IFERROR(INDEX('Sign-out log'!$I$2:$I$501,MATCH(A93,'Sign-out log'!$P$2:$P$501,0))&amp;"",""))</f>
      </c>
      <c r="I93" s="39">
        <f>IF(A93="","",COUNTIF('Sign-out log'!$B$2:$B$501,A93))</f>
      </c>
      <c r="J93" s="36"/>
    </row>
    <row r="94">
      <c r="A94" s="31"/>
      <c r="B94" s="30"/>
      <c r="C94" s="31"/>
      <c r="D94" s="30"/>
      <c r="E94" s="30"/>
      <c r="F94" s="38">
        <f>IF(A94="","",IF(COUNTIFS('Sign-out log'!$B$2:$B$501,A94,'Sign-out log'!$A$2:$A$501,"Overdue")&gt;0,"Overdue",IF(COUNTIF('Sign-out log'!$P$2:$P$501,A94)&gt;0,"Out","In")))</f>
      </c>
      <c r="G94" s="37">
        <f>IF(A94="","",IFERROR(INDEX('Sign-out log'!$F$2:$F$501,MATCH(A94,'Sign-out log'!$P$2:$P$501,0))&amp;"",""))</f>
      </c>
      <c r="H94" s="37">
        <f>IF(A94="","",IFERROR(INDEX('Sign-out log'!$I$2:$I$501,MATCH(A94,'Sign-out log'!$P$2:$P$501,0))&amp;"",""))</f>
      </c>
      <c r="I94" s="39">
        <f>IF(A94="","",COUNTIF('Sign-out log'!$B$2:$B$501,A94))</f>
      </c>
      <c r="J94" s="36"/>
    </row>
    <row r="95">
      <c r="A95" s="31"/>
      <c r="B95" s="30"/>
      <c r="C95" s="31"/>
      <c r="D95" s="30"/>
      <c r="E95" s="30"/>
      <c r="F95" s="38">
        <f>IF(A95="","",IF(COUNTIFS('Sign-out log'!$B$2:$B$501,A95,'Sign-out log'!$A$2:$A$501,"Overdue")&gt;0,"Overdue",IF(COUNTIF('Sign-out log'!$P$2:$P$501,A95)&gt;0,"Out","In")))</f>
      </c>
      <c r="G95" s="37">
        <f>IF(A95="","",IFERROR(INDEX('Sign-out log'!$F$2:$F$501,MATCH(A95,'Sign-out log'!$P$2:$P$501,0))&amp;"",""))</f>
      </c>
      <c r="H95" s="37">
        <f>IF(A95="","",IFERROR(INDEX('Sign-out log'!$I$2:$I$501,MATCH(A95,'Sign-out log'!$P$2:$P$501,0))&amp;"",""))</f>
      </c>
      <c r="I95" s="39">
        <f>IF(A95="","",COUNTIF('Sign-out log'!$B$2:$B$501,A95))</f>
      </c>
      <c r="J95" s="36"/>
    </row>
    <row r="96">
      <c r="A96" s="31"/>
      <c r="B96" s="30"/>
      <c r="C96" s="31"/>
      <c r="D96" s="30"/>
      <c r="E96" s="30"/>
      <c r="F96" s="38">
        <f>IF(A96="","",IF(COUNTIFS('Sign-out log'!$B$2:$B$501,A96,'Sign-out log'!$A$2:$A$501,"Overdue")&gt;0,"Overdue",IF(COUNTIF('Sign-out log'!$P$2:$P$501,A96)&gt;0,"Out","In")))</f>
      </c>
      <c r="G96" s="37">
        <f>IF(A96="","",IFERROR(INDEX('Sign-out log'!$F$2:$F$501,MATCH(A96,'Sign-out log'!$P$2:$P$501,0))&amp;"",""))</f>
      </c>
      <c r="H96" s="37">
        <f>IF(A96="","",IFERROR(INDEX('Sign-out log'!$I$2:$I$501,MATCH(A96,'Sign-out log'!$P$2:$P$501,0))&amp;"",""))</f>
      </c>
      <c r="I96" s="39">
        <f>IF(A96="","",COUNTIF('Sign-out log'!$B$2:$B$501,A96))</f>
      </c>
      <c r="J96" s="36"/>
    </row>
    <row r="97">
      <c r="A97" s="31"/>
      <c r="B97" s="30"/>
      <c r="C97" s="31"/>
      <c r="D97" s="30"/>
      <c r="E97" s="30"/>
      <c r="F97" s="38">
        <f>IF(A97="","",IF(COUNTIFS('Sign-out log'!$B$2:$B$501,A97,'Sign-out log'!$A$2:$A$501,"Overdue")&gt;0,"Overdue",IF(COUNTIF('Sign-out log'!$P$2:$P$501,A97)&gt;0,"Out","In")))</f>
      </c>
      <c r="G97" s="37">
        <f>IF(A97="","",IFERROR(INDEX('Sign-out log'!$F$2:$F$501,MATCH(A97,'Sign-out log'!$P$2:$P$501,0))&amp;"",""))</f>
      </c>
      <c r="H97" s="37">
        <f>IF(A97="","",IFERROR(INDEX('Sign-out log'!$I$2:$I$501,MATCH(A97,'Sign-out log'!$P$2:$P$501,0))&amp;"",""))</f>
      </c>
      <c r="I97" s="39">
        <f>IF(A97="","",COUNTIF('Sign-out log'!$B$2:$B$501,A97))</f>
      </c>
      <c r="J97" s="36"/>
    </row>
    <row r="98">
      <c r="A98" s="31"/>
      <c r="B98" s="30"/>
      <c r="C98" s="31"/>
      <c r="D98" s="30"/>
      <c r="E98" s="30"/>
      <c r="F98" s="38">
        <f>IF(A98="","",IF(COUNTIFS('Sign-out log'!$B$2:$B$501,A98,'Sign-out log'!$A$2:$A$501,"Overdue")&gt;0,"Overdue",IF(COUNTIF('Sign-out log'!$P$2:$P$501,A98)&gt;0,"Out","In")))</f>
      </c>
      <c r="G98" s="37">
        <f>IF(A98="","",IFERROR(INDEX('Sign-out log'!$F$2:$F$501,MATCH(A98,'Sign-out log'!$P$2:$P$501,0))&amp;"",""))</f>
      </c>
      <c r="H98" s="37">
        <f>IF(A98="","",IFERROR(INDEX('Sign-out log'!$I$2:$I$501,MATCH(A98,'Sign-out log'!$P$2:$P$501,0))&amp;"",""))</f>
      </c>
      <c r="I98" s="39">
        <f>IF(A98="","",COUNTIF('Sign-out log'!$B$2:$B$501,A98))</f>
      </c>
      <c r="J98" s="36"/>
    </row>
    <row r="99">
      <c r="A99" s="31"/>
      <c r="B99" s="30"/>
      <c r="C99" s="31"/>
      <c r="D99" s="30"/>
      <c r="E99" s="30"/>
      <c r="F99" s="38">
        <f>IF(A99="","",IF(COUNTIFS('Sign-out log'!$B$2:$B$501,A99,'Sign-out log'!$A$2:$A$501,"Overdue")&gt;0,"Overdue",IF(COUNTIF('Sign-out log'!$P$2:$P$501,A99)&gt;0,"Out","In")))</f>
      </c>
      <c r="G99" s="37">
        <f>IF(A99="","",IFERROR(INDEX('Sign-out log'!$F$2:$F$501,MATCH(A99,'Sign-out log'!$P$2:$P$501,0))&amp;"",""))</f>
      </c>
      <c r="H99" s="37">
        <f>IF(A99="","",IFERROR(INDEX('Sign-out log'!$I$2:$I$501,MATCH(A99,'Sign-out log'!$P$2:$P$501,0))&amp;"",""))</f>
      </c>
      <c r="I99" s="39">
        <f>IF(A99="","",COUNTIF('Sign-out log'!$B$2:$B$501,A99))</f>
      </c>
      <c r="J99" s="36"/>
    </row>
    <row r="100">
      <c r="A100" s="31"/>
      <c r="B100" s="30"/>
      <c r="C100" s="31"/>
      <c r="D100" s="30"/>
      <c r="E100" s="30"/>
      <c r="F100" s="38">
        <f>IF(A100="","",IF(COUNTIFS('Sign-out log'!$B$2:$B$501,A100,'Sign-out log'!$A$2:$A$501,"Overdue")&gt;0,"Overdue",IF(COUNTIF('Sign-out log'!$P$2:$P$501,A100)&gt;0,"Out","In")))</f>
      </c>
      <c r="G100" s="37">
        <f>IF(A100="","",IFERROR(INDEX('Sign-out log'!$F$2:$F$501,MATCH(A100,'Sign-out log'!$P$2:$P$501,0))&amp;"",""))</f>
      </c>
      <c r="H100" s="37">
        <f>IF(A100="","",IFERROR(INDEX('Sign-out log'!$I$2:$I$501,MATCH(A100,'Sign-out log'!$P$2:$P$501,0))&amp;"",""))</f>
      </c>
      <c r="I100" s="39">
        <f>IF(A100="","",COUNTIF('Sign-out log'!$B$2:$B$501,A100))</f>
      </c>
      <c r="J100" s="36"/>
    </row>
    <row r="101">
      <c r="A101" s="31"/>
      <c r="B101" s="30"/>
      <c r="C101" s="31"/>
      <c r="D101" s="30"/>
      <c r="E101" s="30"/>
      <c r="F101" s="38">
        <f>IF(A101="","",IF(COUNTIFS('Sign-out log'!$B$2:$B$501,A101,'Sign-out log'!$A$2:$A$501,"Overdue")&gt;0,"Overdue",IF(COUNTIF('Sign-out log'!$P$2:$P$501,A101)&gt;0,"Out","In")))</f>
      </c>
      <c r="G101" s="37">
        <f>IF(A101="","",IFERROR(INDEX('Sign-out log'!$F$2:$F$501,MATCH(A101,'Sign-out log'!$P$2:$P$501,0))&amp;"",""))</f>
      </c>
      <c r="H101" s="37">
        <f>IF(A101="","",IFERROR(INDEX('Sign-out log'!$I$2:$I$501,MATCH(A101,'Sign-out log'!$P$2:$P$501,0))&amp;"",""))</f>
      </c>
      <c r="I101" s="39">
        <f>IF(A101="","",COUNTIF('Sign-out log'!$B$2:$B$501,A101))</f>
      </c>
      <c r="J101" s="36"/>
    </row>
    <row r="102">
      <c r="A102" s="31"/>
      <c r="B102" s="30"/>
      <c r="C102" s="31"/>
      <c r="D102" s="30"/>
      <c r="E102" s="30"/>
      <c r="F102" s="38">
        <f>IF(A102="","",IF(COUNTIFS('Sign-out log'!$B$2:$B$501,A102,'Sign-out log'!$A$2:$A$501,"Overdue")&gt;0,"Overdue",IF(COUNTIF('Sign-out log'!$P$2:$P$501,A102)&gt;0,"Out","In")))</f>
      </c>
      <c r="G102" s="37">
        <f>IF(A102="","",IFERROR(INDEX('Sign-out log'!$F$2:$F$501,MATCH(A102,'Sign-out log'!$P$2:$P$501,0))&amp;"",""))</f>
      </c>
      <c r="H102" s="37">
        <f>IF(A102="","",IFERROR(INDEX('Sign-out log'!$I$2:$I$501,MATCH(A102,'Sign-out log'!$P$2:$P$501,0))&amp;"",""))</f>
      </c>
      <c r="I102" s="39">
        <f>IF(A102="","",COUNTIF('Sign-out log'!$B$2:$B$501,A102))</f>
      </c>
      <c r="J102" s="36"/>
    </row>
    <row r="103">
      <c r="A103" s="31"/>
      <c r="B103" s="30"/>
      <c r="C103" s="31"/>
      <c r="D103" s="30"/>
      <c r="E103" s="30"/>
      <c r="F103" s="38">
        <f>IF(A103="","",IF(COUNTIFS('Sign-out log'!$B$2:$B$501,A103,'Sign-out log'!$A$2:$A$501,"Overdue")&gt;0,"Overdue",IF(COUNTIF('Sign-out log'!$P$2:$P$501,A103)&gt;0,"Out","In")))</f>
      </c>
      <c r="G103" s="37">
        <f>IF(A103="","",IFERROR(INDEX('Sign-out log'!$F$2:$F$501,MATCH(A103,'Sign-out log'!$P$2:$P$501,0))&amp;"",""))</f>
      </c>
      <c r="H103" s="37">
        <f>IF(A103="","",IFERROR(INDEX('Sign-out log'!$I$2:$I$501,MATCH(A103,'Sign-out log'!$P$2:$P$501,0))&amp;"",""))</f>
      </c>
      <c r="I103" s="39">
        <f>IF(A103="","",COUNTIF('Sign-out log'!$B$2:$B$501,A103))</f>
      </c>
      <c r="J103" s="36"/>
    </row>
    <row r="104">
      <c r="A104" s="31"/>
      <c r="B104" s="30"/>
      <c r="C104" s="31"/>
      <c r="D104" s="30"/>
      <c r="E104" s="30"/>
      <c r="F104" s="38">
        <f>IF(A104="","",IF(COUNTIFS('Sign-out log'!$B$2:$B$501,A104,'Sign-out log'!$A$2:$A$501,"Overdue")&gt;0,"Overdue",IF(COUNTIF('Sign-out log'!$P$2:$P$501,A104)&gt;0,"Out","In")))</f>
      </c>
      <c r="G104" s="37">
        <f>IF(A104="","",IFERROR(INDEX('Sign-out log'!$F$2:$F$501,MATCH(A104,'Sign-out log'!$P$2:$P$501,0))&amp;"",""))</f>
      </c>
      <c r="H104" s="37">
        <f>IF(A104="","",IFERROR(INDEX('Sign-out log'!$I$2:$I$501,MATCH(A104,'Sign-out log'!$P$2:$P$501,0))&amp;"",""))</f>
      </c>
      <c r="I104" s="39">
        <f>IF(A104="","",COUNTIF('Sign-out log'!$B$2:$B$501,A104))</f>
      </c>
      <c r="J104" s="36"/>
    </row>
    <row r="105">
      <c r="A105" s="31"/>
      <c r="B105" s="30"/>
      <c r="C105" s="31"/>
      <c r="D105" s="30"/>
      <c r="E105" s="30"/>
      <c r="F105" s="38">
        <f>IF(A105="","",IF(COUNTIFS('Sign-out log'!$B$2:$B$501,A105,'Sign-out log'!$A$2:$A$501,"Overdue")&gt;0,"Overdue",IF(COUNTIF('Sign-out log'!$P$2:$P$501,A105)&gt;0,"Out","In")))</f>
      </c>
      <c r="G105" s="37">
        <f>IF(A105="","",IFERROR(INDEX('Sign-out log'!$F$2:$F$501,MATCH(A105,'Sign-out log'!$P$2:$P$501,0))&amp;"",""))</f>
      </c>
      <c r="H105" s="37">
        <f>IF(A105="","",IFERROR(INDEX('Sign-out log'!$I$2:$I$501,MATCH(A105,'Sign-out log'!$P$2:$P$501,0))&amp;"",""))</f>
      </c>
      <c r="I105" s="39">
        <f>IF(A105="","",COUNTIF('Sign-out log'!$B$2:$B$501,A105))</f>
      </c>
      <c r="J105" s="36"/>
    </row>
    <row r="106">
      <c r="A106" s="31"/>
      <c r="B106" s="30"/>
      <c r="C106" s="31"/>
      <c r="D106" s="30"/>
      <c r="E106" s="30"/>
      <c r="F106" s="38">
        <f>IF(A106="","",IF(COUNTIFS('Sign-out log'!$B$2:$B$501,A106,'Sign-out log'!$A$2:$A$501,"Overdue")&gt;0,"Overdue",IF(COUNTIF('Sign-out log'!$P$2:$P$501,A106)&gt;0,"Out","In")))</f>
      </c>
      <c r="G106" s="37">
        <f>IF(A106="","",IFERROR(INDEX('Sign-out log'!$F$2:$F$501,MATCH(A106,'Sign-out log'!$P$2:$P$501,0))&amp;"",""))</f>
      </c>
      <c r="H106" s="37">
        <f>IF(A106="","",IFERROR(INDEX('Sign-out log'!$I$2:$I$501,MATCH(A106,'Sign-out log'!$P$2:$P$501,0))&amp;"",""))</f>
      </c>
      <c r="I106" s="39">
        <f>IF(A106="","",COUNTIF('Sign-out log'!$B$2:$B$501,A106))</f>
      </c>
      <c r="J106" s="36"/>
    </row>
    <row r="107">
      <c r="A107" s="31"/>
      <c r="B107" s="30"/>
      <c r="C107" s="31"/>
      <c r="D107" s="30"/>
      <c r="E107" s="30"/>
      <c r="F107" s="38">
        <f>IF(A107="","",IF(COUNTIFS('Sign-out log'!$B$2:$B$501,A107,'Sign-out log'!$A$2:$A$501,"Overdue")&gt;0,"Overdue",IF(COUNTIF('Sign-out log'!$P$2:$P$501,A107)&gt;0,"Out","In")))</f>
      </c>
      <c r="G107" s="37">
        <f>IF(A107="","",IFERROR(INDEX('Sign-out log'!$F$2:$F$501,MATCH(A107,'Sign-out log'!$P$2:$P$501,0))&amp;"",""))</f>
      </c>
      <c r="H107" s="37">
        <f>IF(A107="","",IFERROR(INDEX('Sign-out log'!$I$2:$I$501,MATCH(A107,'Sign-out log'!$P$2:$P$501,0))&amp;"",""))</f>
      </c>
      <c r="I107" s="39">
        <f>IF(A107="","",COUNTIF('Sign-out log'!$B$2:$B$501,A107))</f>
      </c>
      <c r="J107" s="36"/>
    </row>
    <row r="108">
      <c r="A108" s="31"/>
      <c r="B108" s="30"/>
      <c r="C108" s="31"/>
      <c r="D108" s="30"/>
      <c r="E108" s="30"/>
      <c r="F108" s="38">
        <f>IF(A108="","",IF(COUNTIFS('Sign-out log'!$B$2:$B$501,A108,'Sign-out log'!$A$2:$A$501,"Overdue")&gt;0,"Overdue",IF(COUNTIF('Sign-out log'!$P$2:$P$501,A108)&gt;0,"Out","In")))</f>
      </c>
      <c r="G108" s="37">
        <f>IF(A108="","",IFERROR(INDEX('Sign-out log'!$F$2:$F$501,MATCH(A108,'Sign-out log'!$P$2:$P$501,0))&amp;"",""))</f>
      </c>
      <c r="H108" s="37">
        <f>IF(A108="","",IFERROR(INDEX('Sign-out log'!$I$2:$I$501,MATCH(A108,'Sign-out log'!$P$2:$P$501,0))&amp;"",""))</f>
      </c>
      <c r="I108" s="39">
        <f>IF(A108="","",COUNTIF('Sign-out log'!$B$2:$B$501,A108))</f>
      </c>
      <c r="J108" s="36"/>
    </row>
    <row r="109">
      <c r="A109" s="31"/>
      <c r="B109" s="30"/>
      <c r="C109" s="31"/>
      <c r="D109" s="30"/>
      <c r="E109" s="30"/>
      <c r="F109" s="38">
        <f>IF(A109="","",IF(COUNTIFS('Sign-out log'!$B$2:$B$501,A109,'Sign-out log'!$A$2:$A$501,"Overdue")&gt;0,"Overdue",IF(COUNTIF('Sign-out log'!$P$2:$P$501,A109)&gt;0,"Out","In")))</f>
      </c>
      <c r="G109" s="37">
        <f>IF(A109="","",IFERROR(INDEX('Sign-out log'!$F$2:$F$501,MATCH(A109,'Sign-out log'!$P$2:$P$501,0))&amp;"",""))</f>
      </c>
      <c r="H109" s="37">
        <f>IF(A109="","",IFERROR(INDEX('Sign-out log'!$I$2:$I$501,MATCH(A109,'Sign-out log'!$P$2:$P$501,0))&amp;"",""))</f>
      </c>
      <c r="I109" s="39">
        <f>IF(A109="","",COUNTIF('Sign-out log'!$B$2:$B$501,A109))</f>
      </c>
      <c r="J109" s="36"/>
    </row>
    <row r="110">
      <c r="A110" s="31"/>
      <c r="B110" s="30"/>
      <c r="C110" s="31"/>
      <c r="D110" s="30"/>
      <c r="E110" s="30"/>
      <c r="F110" s="38">
        <f>IF(A110="","",IF(COUNTIFS('Sign-out log'!$B$2:$B$501,A110,'Sign-out log'!$A$2:$A$501,"Overdue")&gt;0,"Overdue",IF(COUNTIF('Sign-out log'!$P$2:$P$501,A110)&gt;0,"Out","In")))</f>
      </c>
      <c r="G110" s="37">
        <f>IF(A110="","",IFERROR(INDEX('Sign-out log'!$F$2:$F$501,MATCH(A110,'Sign-out log'!$P$2:$P$501,0))&amp;"",""))</f>
      </c>
      <c r="H110" s="37">
        <f>IF(A110="","",IFERROR(INDEX('Sign-out log'!$I$2:$I$501,MATCH(A110,'Sign-out log'!$P$2:$P$501,0))&amp;"",""))</f>
      </c>
      <c r="I110" s="39">
        <f>IF(A110="","",COUNTIF('Sign-out log'!$B$2:$B$501,A110))</f>
      </c>
      <c r="J110" s="36"/>
    </row>
    <row r="111">
      <c r="A111" s="31"/>
      <c r="B111" s="30"/>
      <c r="C111" s="31"/>
      <c r="D111" s="30"/>
      <c r="E111" s="30"/>
      <c r="F111" s="38">
        <f>IF(A111="","",IF(COUNTIFS('Sign-out log'!$B$2:$B$501,A111,'Sign-out log'!$A$2:$A$501,"Overdue")&gt;0,"Overdue",IF(COUNTIF('Sign-out log'!$P$2:$P$501,A111)&gt;0,"Out","In")))</f>
      </c>
      <c r="G111" s="37">
        <f>IF(A111="","",IFERROR(INDEX('Sign-out log'!$F$2:$F$501,MATCH(A111,'Sign-out log'!$P$2:$P$501,0))&amp;"",""))</f>
      </c>
      <c r="H111" s="37">
        <f>IF(A111="","",IFERROR(INDEX('Sign-out log'!$I$2:$I$501,MATCH(A111,'Sign-out log'!$P$2:$P$501,0))&amp;"",""))</f>
      </c>
      <c r="I111" s="39">
        <f>IF(A111="","",COUNTIF('Sign-out log'!$B$2:$B$501,A111))</f>
      </c>
      <c r="J111" s="36"/>
    </row>
    <row r="112">
      <c r="A112" s="31"/>
      <c r="B112" s="30"/>
      <c r="C112" s="31"/>
      <c r="D112" s="30"/>
      <c r="E112" s="30"/>
      <c r="F112" s="38">
        <f>IF(A112="","",IF(COUNTIFS('Sign-out log'!$B$2:$B$501,A112,'Sign-out log'!$A$2:$A$501,"Overdue")&gt;0,"Overdue",IF(COUNTIF('Sign-out log'!$P$2:$P$501,A112)&gt;0,"Out","In")))</f>
      </c>
      <c r="G112" s="37">
        <f>IF(A112="","",IFERROR(INDEX('Sign-out log'!$F$2:$F$501,MATCH(A112,'Sign-out log'!$P$2:$P$501,0))&amp;"",""))</f>
      </c>
      <c r="H112" s="37">
        <f>IF(A112="","",IFERROR(INDEX('Sign-out log'!$I$2:$I$501,MATCH(A112,'Sign-out log'!$P$2:$P$501,0))&amp;"",""))</f>
      </c>
      <c r="I112" s="39">
        <f>IF(A112="","",COUNTIF('Sign-out log'!$B$2:$B$501,A112))</f>
      </c>
      <c r="J112" s="36"/>
    </row>
    <row r="113">
      <c r="A113" s="31"/>
      <c r="B113" s="30"/>
      <c r="C113" s="31"/>
      <c r="D113" s="30"/>
      <c r="E113" s="30"/>
      <c r="F113" s="38">
        <f>IF(A113="","",IF(COUNTIFS('Sign-out log'!$B$2:$B$501,A113,'Sign-out log'!$A$2:$A$501,"Overdue")&gt;0,"Overdue",IF(COUNTIF('Sign-out log'!$P$2:$P$501,A113)&gt;0,"Out","In")))</f>
      </c>
      <c r="G113" s="37">
        <f>IF(A113="","",IFERROR(INDEX('Sign-out log'!$F$2:$F$501,MATCH(A113,'Sign-out log'!$P$2:$P$501,0))&amp;"",""))</f>
      </c>
      <c r="H113" s="37">
        <f>IF(A113="","",IFERROR(INDEX('Sign-out log'!$I$2:$I$501,MATCH(A113,'Sign-out log'!$P$2:$P$501,0))&amp;"",""))</f>
      </c>
      <c r="I113" s="39">
        <f>IF(A113="","",COUNTIF('Sign-out log'!$B$2:$B$501,A113))</f>
      </c>
      <c r="J113" s="36"/>
    </row>
    <row r="114">
      <c r="A114" s="31"/>
      <c r="B114" s="30"/>
      <c r="C114" s="31"/>
      <c r="D114" s="30"/>
      <c r="E114" s="30"/>
      <c r="F114" s="38">
        <f>IF(A114="","",IF(COUNTIFS('Sign-out log'!$B$2:$B$501,A114,'Sign-out log'!$A$2:$A$501,"Overdue")&gt;0,"Overdue",IF(COUNTIF('Sign-out log'!$P$2:$P$501,A114)&gt;0,"Out","In")))</f>
      </c>
      <c r="G114" s="37">
        <f>IF(A114="","",IFERROR(INDEX('Sign-out log'!$F$2:$F$501,MATCH(A114,'Sign-out log'!$P$2:$P$501,0))&amp;"",""))</f>
      </c>
      <c r="H114" s="37">
        <f>IF(A114="","",IFERROR(INDEX('Sign-out log'!$I$2:$I$501,MATCH(A114,'Sign-out log'!$P$2:$P$501,0))&amp;"",""))</f>
      </c>
      <c r="I114" s="39">
        <f>IF(A114="","",COUNTIF('Sign-out log'!$B$2:$B$501,A114))</f>
      </c>
      <c r="J114" s="36"/>
    </row>
    <row r="115">
      <c r="A115" s="31"/>
      <c r="B115" s="30"/>
      <c r="C115" s="31"/>
      <c r="D115" s="30"/>
      <c r="E115" s="30"/>
      <c r="F115" s="38">
        <f>IF(A115="","",IF(COUNTIFS('Sign-out log'!$B$2:$B$501,A115,'Sign-out log'!$A$2:$A$501,"Overdue")&gt;0,"Overdue",IF(COUNTIF('Sign-out log'!$P$2:$P$501,A115)&gt;0,"Out","In")))</f>
      </c>
      <c r="G115" s="37">
        <f>IF(A115="","",IFERROR(INDEX('Sign-out log'!$F$2:$F$501,MATCH(A115,'Sign-out log'!$P$2:$P$501,0))&amp;"",""))</f>
      </c>
      <c r="H115" s="37">
        <f>IF(A115="","",IFERROR(INDEX('Sign-out log'!$I$2:$I$501,MATCH(A115,'Sign-out log'!$P$2:$P$501,0))&amp;"",""))</f>
      </c>
      <c r="I115" s="39">
        <f>IF(A115="","",COUNTIF('Sign-out log'!$B$2:$B$501,A115))</f>
      </c>
      <c r="J115" s="36"/>
    </row>
    <row r="116">
      <c r="A116" s="31"/>
      <c r="B116" s="30"/>
      <c r="C116" s="31"/>
      <c r="D116" s="30"/>
      <c r="E116" s="30"/>
      <c r="F116" s="38">
        <f>IF(A116="","",IF(COUNTIFS('Sign-out log'!$B$2:$B$501,A116,'Sign-out log'!$A$2:$A$501,"Overdue")&gt;0,"Overdue",IF(COUNTIF('Sign-out log'!$P$2:$P$501,A116)&gt;0,"Out","In")))</f>
      </c>
      <c r="G116" s="37">
        <f>IF(A116="","",IFERROR(INDEX('Sign-out log'!$F$2:$F$501,MATCH(A116,'Sign-out log'!$P$2:$P$501,0))&amp;"",""))</f>
      </c>
      <c r="H116" s="37">
        <f>IF(A116="","",IFERROR(INDEX('Sign-out log'!$I$2:$I$501,MATCH(A116,'Sign-out log'!$P$2:$P$501,0))&amp;"",""))</f>
      </c>
      <c r="I116" s="39">
        <f>IF(A116="","",COUNTIF('Sign-out log'!$B$2:$B$501,A116))</f>
      </c>
      <c r="J116" s="36"/>
    </row>
    <row r="117">
      <c r="A117" s="31"/>
      <c r="B117" s="30"/>
      <c r="C117" s="31"/>
      <c r="D117" s="30"/>
      <c r="E117" s="30"/>
      <c r="F117" s="38">
        <f>IF(A117="","",IF(COUNTIFS('Sign-out log'!$B$2:$B$501,A117,'Sign-out log'!$A$2:$A$501,"Overdue")&gt;0,"Overdue",IF(COUNTIF('Sign-out log'!$P$2:$P$501,A117)&gt;0,"Out","In")))</f>
      </c>
      <c r="G117" s="37">
        <f>IF(A117="","",IFERROR(INDEX('Sign-out log'!$F$2:$F$501,MATCH(A117,'Sign-out log'!$P$2:$P$501,0))&amp;"",""))</f>
      </c>
      <c r="H117" s="37">
        <f>IF(A117="","",IFERROR(INDEX('Sign-out log'!$I$2:$I$501,MATCH(A117,'Sign-out log'!$P$2:$P$501,0))&amp;"",""))</f>
      </c>
      <c r="I117" s="39">
        <f>IF(A117="","",COUNTIF('Sign-out log'!$B$2:$B$501,A117))</f>
      </c>
      <c r="J117" s="36"/>
    </row>
    <row r="118">
      <c r="A118" s="31"/>
      <c r="B118" s="30"/>
      <c r="C118" s="31"/>
      <c r="D118" s="30"/>
      <c r="E118" s="30"/>
      <c r="F118" s="38">
        <f>IF(A118="","",IF(COUNTIFS('Sign-out log'!$B$2:$B$501,A118,'Sign-out log'!$A$2:$A$501,"Overdue")&gt;0,"Overdue",IF(COUNTIF('Sign-out log'!$P$2:$P$501,A118)&gt;0,"Out","In")))</f>
      </c>
      <c r="G118" s="37">
        <f>IF(A118="","",IFERROR(INDEX('Sign-out log'!$F$2:$F$501,MATCH(A118,'Sign-out log'!$P$2:$P$501,0))&amp;"",""))</f>
      </c>
      <c r="H118" s="37">
        <f>IF(A118="","",IFERROR(INDEX('Sign-out log'!$I$2:$I$501,MATCH(A118,'Sign-out log'!$P$2:$P$501,0))&amp;"",""))</f>
      </c>
      <c r="I118" s="39">
        <f>IF(A118="","",COUNTIF('Sign-out log'!$B$2:$B$501,A118))</f>
      </c>
      <c r="J118" s="36"/>
    </row>
    <row r="119">
      <c r="A119" s="31"/>
      <c r="B119" s="30"/>
      <c r="C119" s="31"/>
      <c r="D119" s="30"/>
      <c r="E119" s="30"/>
      <c r="F119" s="38">
        <f>IF(A119="","",IF(COUNTIFS('Sign-out log'!$B$2:$B$501,A119,'Sign-out log'!$A$2:$A$501,"Overdue")&gt;0,"Overdue",IF(COUNTIF('Sign-out log'!$P$2:$P$501,A119)&gt;0,"Out","In")))</f>
      </c>
      <c r="G119" s="37">
        <f>IF(A119="","",IFERROR(INDEX('Sign-out log'!$F$2:$F$501,MATCH(A119,'Sign-out log'!$P$2:$P$501,0))&amp;"",""))</f>
      </c>
      <c r="H119" s="37">
        <f>IF(A119="","",IFERROR(INDEX('Sign-out log'!$I$2:$I$501,MATCH(A119,'Sign-out log'!$P$2:$P$501,0))&amp;"",""))</f>
      </c>
      <c r="I119" s="39">
        <f>IF(A119="","",COUNTIF('Sign-out log'!$B$2:$B$501,A119))</f>
      </c>
      <c r="J119" s="36"/>
    </row>
    <row r="120">
      <c r="A120" s="31"/>
      <c r="B120" s="30"/>
      <c r="C120" s="31"/>
      <c r="D120" s="30"/>
      <c r="E120" s="30"/>
      <c r="F120" s="38">
        <f>IF(A120="","",IF(COUNTIFS('Sign-out log'!$B$2:$B$501,A120,'Sign-out log'!$A$2:$A$501,"Overdue")&gt;0,"Overdue",IF(COUNTIF('Sign-out log'!$P$2:$P$501,A120)&gt;0,"Out","In")))</f>
      </c>
      <c r="G120" s="37">
        <f>IF(A120="","",IFERROR(INDEX('Sign-out log'!$F$2:$F$501,MATCH(A120,'Sign-out log'!$P$2:$P$501,0))&amp;"",""))</f>
      </c>
      <c r="H120" s="37">
        <f>IF(A120="","",IFERROR(INDEX('Sign-out log'!$I$2:$I$501,MATCH(A120,'Sign-out log'!$P$2:$P$501,0))&amp;"",""))</f>
      </c>
      <c r="I120" s="39">
        <f>IF(A120="","",COUNTIF('Sign-out log'!$B$2:$B$501,A120))</f>
      </c>
      <c r="J120" s="36"/>
    </row>
    <row r="121">
      <c r="A121" s="31"/>
      <c r="B121" s="30"/>
      <c r="C121" s="31"/>
      <c r="D121" s="30"/>
      <c r="E121" s="30"/>
      <c r="F121" s="38">
        <f>IF(A121="","",IF(COUNTIFS('Sign-out log'!$B$2:$B$501,A121,'Sign-out log'!$A$2:$A$501,"Overdue")&gt;0,"Overdue",IF(COUNTIF('Sign-out log'!$P$2:$P$501,A121)&gt;0,"Out","In")))</f>
      </c>
      <c r="G121" s="37">
        <f>IF(A121="","",IFERROR(INDEX('Sign-out log'!$F$2:$F$501,MATCH(A121,'Sign-out log'!$P$2:$P$501,0))&amp;"",""))</f>
      </c>
      <c r="H121" s="37">
        <f>IF(A121="","",IFERROR(INDEX('Sign-out log'!$I$2:$I$501,MATCH(A121,'Sign-out log'!$P$2:$P$501,0))&amp;"",""))</f>
      </c>
      <c r="I121" s="39">
        <f>IF(A121="","",COUNTIF('Sign-out log'!$B$2:$B$501,A121))</f>
      </c>
      <c r="J121" s="36"/>
    </row>
    <row r="122">
      <c r="A122" s="31"/>
      <c r="B122" s="30"/>
      <c r="C122" s="31"/>
      <c r="D122" s="30"/>
      <c r="E122" s="30"/>
      <c r="F122" s="38">
        <f>IF(A122="","",IF(COUNTIFS('Sign-out log'!$B$2:$B$501,A122,'Sign-out log'!$A$2:$A$501,"Overdue")&gt;0,"Overdue",IF(COUNTIF('Sign-out log'!$P$2:$P$501,A122)&gt;0,"Out","In")))</f>
      </c>
      <c r="G122" s="37">
        <f>IF(A122="","",IFERROR(INDEX('Sign-out log'!$F$2:$F$501,MATCH(A122,'Sign-out log'!$P$2:$P$501,0))&amp;"",""))</f>
      </c>
      <c r="H122" s="37">
        <f>IF(A122="","",IFERROR(INDEX('Sign-out log'!$I$2:$I$501,MATCH(A122,'Sign-out log'!$P$2:$P$501,0))&amp;"",""))</f>
      </c>
      <c r="I122" s="39">
        <f>IF(A122="","",COUNTIF('Sign-out log'!$B$2:$B$501,A122))</f>
      </c>
      <c r="J122" s="36"/>
    </row>
    <row r="123">
      <c r="A123" s="31"/>
      <c r="B123" s="30"/>
      <c r="C123" s="31"/>
      <c r="D123" s="30"/>
      <c r="E123" s="30"/>
      <c r="F123" s="38">
        <f>IF(A123="","",IF(COUNTIFS('Sign-out log'!$B$2:$B$501,A123,'Sign-out log'!$A$2:$A$501,"Overdue")&gt;0,"Overdue",IF(COUNTIF('Sign-out log'!$P$2:$P$501,A123)&gt;0,"Out","In")))</f>
      </c>
      <c r="G123" s="37">
        <f>IF(A123="","",IFERROR(INDEX('Sign-out log'!$F$2:$F$501,MATCH(A123,'Sign-out log'!$P$2:$P$501,0))&amp;"",""))</f>
      </c>
      <c r="H123" s="37">
        <f>IF(A123="","",IFERROR(INDEX('Sign-out log'!$I$2:$I$501,MATCH(A123,'Sign-out log'!$P$2:$P$501,0))&amp;"",""))</f>
      </c>
      <c r="I123" s="39">
        <f>IF(A123="","",COUNTIF('Sign-out log'!$B$2:$B$501,A123))</f>
      </c>
      <c r="J123" s="36"/>
    </row>
    <row r="124">
      <c r="A124" s="31"/>
      <c r="B124" s="30"/>
      <c r="C124" s="31"/>
      <c r="D124" s="30"/>
      <c r="E124" s="30"/>
      <c r="F124" s="38">
        <f>IF(A124="","",IF(COUNTIFS('Sign-out log'!$B$2:$B$501,A124,'Sign-out log'!$A$2:$A$501,"Overdue")&gt;0,"Overdue",IF(COUNTIF('Sign-out log'!$P$2:$P$501,A124)&gt;0,"Out","In")))</f>
      </c>
      <c r="G124" s="37">
        <f>IF(A124="","",IFERROR(INDEX('Sign-out log'!$F$2:$F$501,MATCH(A124,'Sign-out log'!$P$2:$P$501,0))&amp;"",""))</f>
      </c>
      <c r="H124" s="37">
        <f>IF(A124="","",IFERROR(INDEX('Sign-out log'!$I$2:$I$501,MATCH(A124,'Sign-out log'!$P$2:$P$501,0))&amp;"",""))</f>
      </c>
      <c r="I124" s="39">
        <f>IF(A124="","",COUNTIF('Sign-out log'!$B$2:$B$501,A124))</f>
      </c>
      <c r="J124" s="36"/>
    </row>
    <row r="125">
      <c r="A125" s="31"/>
      <c r="B125" s="30"/>
      <c r="C125" s="31"/>
      <c r="D125" s="30"/>
      <c r="E125" s="30"/>
      <c r="F125" s="38">
        <f>IF(A125="","",IF(COUNTIFS('Sign-out log'!$B$2:$B$501,A125,'Sign-out log'!$A$2:$A$501,"Overdue")&gt;0,"Overdue",IF(COUNTIF('Sign-out log'!$P$2:$P$501,A125)&gt;0,"Out","In")))</f>
      </c>
      <c r="G125" s="37">
        <f>IF(A125="","",IFERROR(INDEX('Sign-out log'!$F$2:$F$501,MATCH(A125,'Sign-out log'!$P$2:$P$501,0))&amp;"",""))</f>
      </c>
      <c r="H125" s="37">
        <f>IF(A125="","",IFERROR(INDEX('Sign-out log'!$I$2:$I$501,MATCH(A125,'Sign-out log'!$P$2:$P$501,0))&amp;"",""))</f>
      </c>
      <c r="I125" s="39">
        <f>IF(A125="","",COUNTIF('Sign-out log'!$B$2:$B$501,A125))</f>
      </c>
      <c r="J125" s="36"/>
    </row>
    <row r="126">
      <c r="A126" s="31"/>
      <c r="B126" s="30"/>
      <c r="C126" s="31"/>
      <c r="D126" s="30"/>
      <c r="E126" s="30"/>
      <c r="F126" s="38">
        <f>IF(A126="","",IF(COUNTIFS('Sign-out log'!$B$2:$B$501,A126,'Sign-out log'!$A$2:$A$501,"Overdue")&gt;0,"Overdue",IF(COUNTIF('Sign-out log'!$P$2:$P$501,A126)&gt;0,"Out","In")))</f>
      </c>
      <c r="G126" s="37">
        <f>IF(A126="","",IFERROR(INDEX('Sign-out log'!$F$2:$F$501,MATCH(A126,'Sign-out log'!$P$2:$P$501,0))&amp;"",""))</f>
      </c>
      <c r="H126" s="37">
        <f>IF(A126="","",IFERROR(INDEX('Sign-out log'!$I$2:$I$501,MATCH(A126,'Sign-out log'!$P$2:$P$501,0))&amp;"",""))</f>
      </c>
      <c r="I126" s="39">
        <f>IF(A126="","",COUNTIF('Sign-out log'!$B$2:$B$501,A126))</f>
      </c>
      <c r="J126" s="36"/>
    </row>
    <row r="127">
      <c r="A127" s="31"/>
      <c r="B127" s="30"/>
      <c r="C127" s="31"/>
      <c r="D127" s="30"/>
      <c r="E127" s="30"/>
      <c r="F127" s="38">
        <f>IF(A127="","",IF(COUNTIFS('Sign-out log'!$B$2:$B$501,A127,'Sign-out log'!$A$2:$A$501,"Overdue")&gt;0,"Overdue",IF(COUNTIF('Sign-out log'!$P$2:$P$501,A127)&gt;0,"Out","In")))</f>
      </c>
      <c r="G127" s="37">
        <f>IF(A127="","",IFERROR(INDEX('Sign-out log'!$F$2:$F$501,MATCH(A127,'Sign-out log'!$P$2:$P$501,0))&amp;"",""))</f>
      </c>
      <c r="H127" s="37">
        <f>IF(A127="","",IFERROR(INDEX('Sign-out log'!$I$2:$I$501,MATCH(A127,'Sign-out log'!$P$2:$P$501,0))&amp;"",""))</f>
      </c>
      <c r="I127" s="39">
        <f>IF(A127="","",COUNTIF('Sign-out log'!$B$2:$B$501,A127))</f>
      </c>
      <c r="J127" s="36"/>
    </row>
    <row r="128">
      <c r="A128" s="31"/>
      <c r="B128" s="30"/>
      <c r="C128" s="31"/>
      <c r="D128" s="30"/>
      <c r="E128" s="30"/>
      <c r="F128" s="38">
        <f>IF(A128="","",IF(COUNTIFS('Sign-out log'!$B$2:$B$501,A128,'Sign-out log'!$A$2:$A$501,"Overdue")&gt;0,"Overdue",IF(COUNTIF('Sign-out log'!$P$2:$P$501,A128)&gt;0,"Out","In")))</f>
      </c>
      <c r="G128" s="37">
        <f>IF(A128="","",IFERROR(INDEX('Sign-out log'!$F$2:$F$501,MATCH(A128,'Sign-out log'!$P$2:$P$501,0))&amp;"",""))</f>
      </c>
      <c r="H128" s="37">
        <f>IF(A128="","",IFERROR(INDEX('Sign-out log'!$I$2:$I$501,MATCH(A128,'Sign-out log'!$P$2:$P$501,0))&amp;"",""))</f>
      </c>
      <c r="I128" s="39">
        <f>IF(A128="","",COUNTIF('Sign-out log'!$B$2:$B$501,A128))</f>
      </c>
      <c r="J128" s="36"/>
    </row>
    <row r="129">
      <c r="A129" s="31"/>
      <c r="B129" s="30"/>
      <c r="C129" s="31"/>
      <c r="D129" s="30"/>
      <c r="E129" s="30"/>
      <c r="F129" s="38">
        <f>IF(A129="","",IF(COUNTIFS('Sign-out log'!$B$2:$B$501,A129,'Sign-out log'!$A$2:$A$501,"Overdue")&gt;0,"Overdue",IF(COUNTIF('Sign-out log'!$P$2:$P$501,A129)&gt;0,"Out","In")))</f>
      </c>
      <c r="G129" s="37">
        <f>IF(A129="","",IFERROR(INDEX('Sign-out log'!$F$2:$F$501,MATCH(A129,'Sign-out log'!$P$2:$P$501,0))&amp;"",""))</f>
      </c>
      <c r="H129" s="37">
        <f>IF(A129="","",IFERROR(INDEX('Sign-out log'!$I$2:$I$501,MATCH(A129,'Sign-out log'!$P$2:$P$501,0))&amp;"",""))</f>
      </c>
      <c r="I129" s="39">
        <f>IF(A129="","",COUNTIF('Sign-out log'!$B$2:$B$501,A129))</f>
      </c>
      <c r="J129" s="36"/>
    </row>
    <row r="130">
      <c r="A130" s="31"/>
      <c r="B130" s="30"/>
      <c r="C130" s="31"/>
      <c r="D130" s="30"/>
      <c r="E130" s="30"/>
      <c r="F130" s="38">
        <f>IF(A130="","",IF(COUNTIFS('Sign-out log'!$B$2:$B$501,A130,'Sign-out log'!$A$2:$A$501,"Overdue")&gt;0,"Overdue",IF(COUNTIF('Sign-out log'!$P$2:$P$501,A130)&gt;0,"Out","In")))</f>
      </c>
      <c r="G130" s="37">
        <f>IF(A130="","",IFERROR(INDEX('Sign-out log'!$F$2:$F$501,MATCH(A130,'Sign-out log'!$P$2:$P$501,0))&amp;"",""))</f>
      </c>
      <c r="H130" s="37">
        <f>IF(A130="","",IFERROR(INDEX('Sign-out log'!$I$2:$I$501,MATCH(A130,'Sign-out log'!$P$2:$P$501,0))&amp;"",""))</f>
      </c>
      <c r="I130" s="39">
        <f>IF(A130="","",COUNTIF('Sign-out log'!$B$2:$B$501,A130))</f>
      </c>
      <c r="J130" s="36"/>
    </row>
    <row r="131">
      <c r="A131" s="31"/>
      <c r="B131" s="30"/>
      <c r="C131" s="31"/>
      <c r="D131" s="30"/>
      <c r="E131" s="30"/>
      <c r="F131" s="38">
        <f>IF(A131="","",IF(COUNTIFS('Sign-out log'!$B$2:$B$501,A131,'Sign-out log'!$A$2:$A$501,"Overdue")&gt;0,"Overdue",IF(COUNTIF('Sign-out log'!$P$2:$P$501,A131)&gt;0,"Out","In")))</f>
      </c>
      <c r="G131" s="37">
        <f>IF(A131="","",IFERROR(INDEX('Sign-out log'!$F$2:$F$501,MATCH(A131,'Sign-out log'!$P$2:$P$501,0))&amp;"",""))</f>
      </c>
      <c r="H131" s="37">
        <f>IF(A131="","",IFERROR(INDEX('Sign-out log'!$I$2:$I$501,MATCH(A131,'Sign-out log'!$P$2:$P$501,0))&amp;"",""))</f>
      </c>
      <c r="I131" s="39">
        <f>IF(A131="","",COUNTIF('Sign-out log'!$B$2:$B$501,A131))</f>
      </c>
      <c r="J131" s="36"/>
    </row>
    <row r="132">
      <c r="A132" s="31"/>
      <c r="B132" s="30"/>
      <c r="C132" s="31"/>
      <c r="D132" s="30"/>
      <c r="E132" s="30"/>
      <c r="F132" s="38">
        <f>IF(A132="","",IF(COUNTIFS('Sign-out log'!$B$2:$B$501,A132,'Sign-out log'!$A$2:$A$501,"Overdue")&gt;0,"Overdue",IF(COUNTIF('Sign-out log'!$P$2:$P$501,A132)&gt;0,"Out","In")))</f>
      </c>
      <c r="G132" s="37">
        <f>IF(A132="","",IFERROR(INDEX('Sign-out log'!$F$2:$F$501,MATCH(A132,'Sign-out log'!$P$2:$P$501,0))&amp;"",""))</f>
      </c>
      <c r="H132" s="37">
        <f>IF(A132="","",IFERROR(INDEX('Sign-out log'!$I$2:$I$501,MATCH(A132,'Sign-out log'!$P$2:$P$501,0))&amp;"",""))</f>
      </c>
      <c r="I132" s="39">
        <f>IF(A132="","",COUNTIF('Sign-out log'!$B$2:$B$501,A132))</f>
      </c>
      <c r="J132" s="36"/>
    </row>
    <row r="133">
      <c r="A133" s="31"/>
      <c r="B133" s="30"/>
      <c r="C133" s="31"/>
      <c r="D133" s="30"/>
      <c r="E133" s="30"/>
      <c r="F133" s="38">
        <f>IF(A133="","",IF(COUNTIFS('Sign-out log'!$B$2:$B$501,A133,'Sign-out log'!$A$2:$A$501,"Overdue")&gt;0,"Overdue",IF(COUNTIF('Sign-out log'!$P$2:$P$501,A133)&gt;0,"Out","In")))</f>
      </c>
      <c r="G133" s="37">
        <f>IF(A133="","",IFERROR(INDEX('Sign-out log'!$F$2:$F$501,MATCH(A133,'Sign-out log'!$P$2:$P$501,0))&amp;"",""))</f>
      </c>
      <c r="H133" s="37">
        <f>IF(A133="","",IFERROR(INDEX('Sign-out log'!$I$2:$I$501,MATCH(A133,'Sign-out log'!$P$2:$P$501,0))&amp;"",""))</f>
      </c>
      <c r="I133" s="39">
        <f>IF(A133="","",COUNTIF('Sign-out log'!$B$2:$B$501,A133))</f>
      </c>
      <c r="J133" s="36"/>
    </row>
    <row r="134">
      <c r="A134" s="31"/>
      <c r="B134" s="30"/>
      <c r="C134" s="31"/>
      <c r="D134" s="30"/>
      <c r="E134" s="30"/>
      <c r="F134" s="38">
        <f>IF(A134="","",IF(COUNTIFS('Sign-out log'!$B$2:$B$501,A134,'Sign-out log'!$A$2:$A$501,"Overdue")&gt;0,"Overdue",IF(COUNTIF('Sign-out log'!$P$2:$P$501,A134)&gt;0,"Out","In")))</f>
      </c>
      <c r="G134" s="37">
        <f>IF(A134="","",IFERROR(INDEX('Sign-out log'!$F$2:$F$501,MATCH(A134,'Sign-out log'!$P$2:$P$501,0))&amp;"",""))</f>
      </c>
      <c r="H134" s="37">
        <f>IF(A134="","",IFERROR(INDEX('Sign-out log'!$I$2:$I$501,MATCH(A134,'Sign-out log'!$P$2:$P$501,0))&amp;"",""))</f>
      </c>
      <c r="I134" s="39">
        <f>IF(A134="","",COUNTIF('Sign-out log'!$B$2:$B$501,A134))</f>
      </c>
      <c r="J134" s="36"/>
    </row>
    <row r="135">
      <c r="A135" s="31"/>
      <c r="B135" s="30"/>
      <c r="C135" s="31"/>
      <c r="D135" s="30"/>
      <c r="E135" s="30"/>
      <c r="F135" s="38">
        <f>IF(A135="","",IF(COUNTIFS('Sign-out log'!$B$2:$B$501,A135,'Sign-out log'!$A$2:$A$501,"Overdue")&gt;0,"Overdue",IF(COUNTIF('Sign-out log'!$P$2:$P$501,A135)&gt;0,"Out","In")))</f>
      </c>
      <c r="G135" s="37">
        <f>IF(A135="","",IFERROR(INDEX('Sign-out log'!$F$2:$F$501,MATCH(A135,'Sign-out log'!$P$2:$P$501,0))&amp;"",""))</f>
      </c>
      <c r="H135" s="37">
        <f>IF(A135="","",IFERROR(INDEX('Sign-out log'!$I$2:$I$501,MATCH(A135,'Sign-out log'!$P$2:$P$501,0))&amp;"",""))</f>
      </c>
      <c r="I135" s="39">
        <f>IF(A135="","",COUNTIF('Sign-out log'!$B$2:$B$501,A135))</f>
      </c>
      <c r="J135" s="36"/>
    </row>
    <row r="136">
      <c r="A136" s="31"/>
      <c r="B136" s="30"/>
      <c r="C136" s="31"/>
      <c r="D136" s="30"/>
      <c r="E136" s="30"/>
      <c r="F136" s="38">
        <f>IF(A136="","",IF(COUNTIFS('Sign-out log'!$B$2:$B$501,A136,'Sign-out log'!$A$2:$A$501,"Overdue")&gt;0,"Overdue",IF(COUNTIF('Sign-out log'!$P$2:$P$501,A136)&gt;0,"Out","In")))</f>
      </c>
      <c r="G136" s="37">
        <f>IF(A136="","",IFERROR(INDEX('Sign-out log'!$F$2:$F$501,MATCH(A136,'Sign-out log'!$P$2:$P$501,0))&amp;"",""))</f>
      </c>
      <c r="H136" s="37">
        <f>IF(A136="","",IFERROR(INDEX('Sign-out log'!$I$2:$I$501,MATCH(A136,'Sign-out log'!$P$2:$P$501,0))&amp;"",""))</f>
      </c>
      <c r="I136" s="39">
        <f>IF(A136="","",COUNTIF('Sign-out log'!$B$2:$B$501,A136))</f>
      </c>
      <c r="J136" s="36"/>
    </row>
    <row r="137">
      <c r="A137" s="31"/>
      <c r="B137" s="30"/>
      <c r="C137" s="31"/>
      <c r="D137" s="30"/>
      <c r="E137" s="30"/>
      <c r="F137" s="38">
        <f>IF(A137="","",IF(COUNTIFS('Sign-out log'!$B$2:$B$501,A137,'Sign-out log'!$A$2:$A$501,"Overdue")&gt;0,"Overdue",IF(COUNTIF('Sign-out log'!$P$2:$P$501,A137)&gt;0,"Out","In")))</f>
      </c>
      <c r="G137" s="37">
        <f>IF(A137="","",IFERROR(INDEX('Sign-out log'!$F$2:$F$501,MATCH(A137,'Sign-out log'!$P$2:$P$501,0))&amp;"",""))</f>
      </c>
      <c r="H137" s="37">
        <f>IF(A137="","",IFERROR(INDEX('Sign-out log'!$I$2:$I$501,MATCH(A137,'Sign-out log'!$P$2:$P$501,0))&amp;"",""))</f>
      </c>
      <c r="I137" s="39">
        <f>IF(A137="","",COUNTIF('Sign-out log'!$B$2:$B$501,A137))</f>
      </c>
      <c r="J137" s="36"/>
    </row>
    <row r="138">
      <c r="A138" s="31"/>
      <c r="B138" s="30"/>
      <c r="C138" s="31"/>
      <c r="D138" s="30"/>
      <c r="E138" s="30"/>
      <c r="F138" s="38">
        <f>IF(A138="","",IF(COUNTIFS('Sign-out log'!$B$2:$B$501,A138,'Sign-out log'!$A$2:$A$501,"Overdue")&gt;0,"Overdue",IF(COUNTIF('Sign-out log'!$P$2:$P$501,A138)&gt;0,"Out","In")))</f>
      </c>
      <c r="G138" s="37">
        <f>IF(A138="","",IFERROR(INDEX('Sign-out log'!$F$2:$F$501,MATCH(A138,'Sign-out log'!$P$2:$P$501,0))&amp;"",""))</f>
      </c>
      <c r="H138" s="37">
        <f>IF(A138="","",IFERROR(INDEX('Sign-out log'!$I$2:$I$501,MATCH(A138,'Sign-out log'!$P$2:$P$501,0))&amp;"",""))</f>
      </c>
      <c r="I138" s="39">
        <f>IF(A138="","",COUNTIF('Sign-out log'!$B$2:$B$501,A138))</f>
      </c>
      <c r="J138" s="36"/>
    </row>
    <row r="139">
      <c r="A139" s="31"/>
      <c r="B139" s="30"/>
      <c r="C139" s="31"/>
      <c r="D139" s="30"/>
      <c r="E139" s="30"/>
      <c r="F139" s="38">
        <f>IF(A139="","",IF(COUNTIFS('Sign-out log'!$B$2:$B$501,A139,'Sign-out log'!$A$2:$A$501,"Overdue")&gt;0,"Overdue",IF(COUNTIF('Sign-out log'!$P$2:$P$501,A139)&gt;0,"Out","In")))</f>
      </c>
      <c r="G139" s="37">
        <f>IF(A139="","",IFERROR(INDEX('Sign-out log'!$F$2:$F$501,MATCH(A139,'Sign-out log'!$P$2:$P$501,0))&amp;"",""))</f>
      </c>
      <c r="H139" s="37">
        <f>IF(A139="","",IFERROR(INDEX('Sign-out log'!$I$2:$I$501,MATCH(A139,'Sign-out log'!$P$2:$P$501,0))&amp;"",""))</f>
      </c>
      <c r="I139" s="39">
        <f>IF(A139="","",COUNTIF('Sign-out log'!$B$2:$B$501,A139))</f>
      </c>
      <c r="J139" s="36"/>
    </row>
    <row r="140">
      <c r="A140" s="31"/>
      <c r="B140" s="30"/>
      <c r="C140" s="31"/>
      <c r="D140" s="30"/>
      <c r="E140" s="30"/>
      <c r="F140" s="38">
        <f>IF(A140="","",IF(COUNTIFS('Sign-out log'!$B$2:$B$501,A140,'Sign-out log'!$A$2:$A$501,"Overdue")&gt;0,"Overdue",IF(COUNTIF('Sign-out log'!$P$2:$P$501,A140)&gt;0,"Out","In")))</f>
      </c>
      <c r="G140" s="37">
        <f>IF(A140="","",IFERROR(INDEX('Sign-out log'!$F$2:$F$501,MATCH(A140,'Sign-out log'!$P$2:$P$501,0))&amp;"",""))</f>
      </c>
      <c r="H140" s="37">
        <f>IF(A140="","",IFERROR(INDEX('Sign-out log'!$I$2:$I$501,MATCH(A140,'Sign-out log'!$P$2:$P$501,0))&amp;"",""))</f>
      </c>
      <c r="I140" s="39">
        <f>IF(A140="","",COUNTIF('Sign-out log'!$B$2:$B$501,A140))</f>
      </c>
      <c r="J140" s="36"/>
    </row>
    <row r="141">
      <c r="A141" s="31"/>
      <c r="B141" s="30"/>
      <c r="C141" s="31"/>
      <c r="D141" s="30"/>
      <c r="E141" s="30"/>
      <c r="F141" s="38">
        <f>IF(A141="","",IF(COUNTIFS('Sign-out log'!$B$2:$B$501,A141,'Sign-out log'!$A$2:$A$501,"Overdue")&gt;0,"Overdue",IF(COUNTIF('Sign-out log'!$P$2:$P$501,A141)&gt;0,"Out","In")))</f>
      </c>
      <c r="G141" s="37">
        <f>IF(A141="","",IFERROR(INDEX('Sign-out log'!$F$2:$F$501,MATCH(A141,'Sign-out log'!$P$2:$P$501,0))&amp;"",""))</f>
      </c>
      <c r="H141" s="37">
        <f>IF(A141="","",IFERROR(INDEX('Sign-out log'!$I$2:$I$501,MATCH(A141,'Sign-out log'!$P$2:$P$501,0))&amp;"",""))</f>
      </c>
      <c r="I141" s="39">
        <f>IF(A141="","",COUNTIF('Sign-out log'!$B$2:$B$501,A141))</f>
      </c>
      <c r="J141" s="36"/>
    </row>
    <row r="142">
      <c r="A142" s="31"/>
      <c r="B142" s="30"/>
      <c r="C142" s="31"/>
      <c r="D142" s="30"/>
      <c r="E142" s="30"/>
      <c r="F142" s="38">
        <f>IF(A142="","",IF(COUNTIFS('Sign-out log'!$B$2:$B$501,A142,'Sign-out log'!$A$2:$A$501,"Overdue")&gt;0,"Overdue",IF(COUNTIF('Sign-out log'!$P$2:$P$501,A142)&gt;0,"Out","In")))</f>
      </c>
      <c r="G142" s="37">
        <f>IF(A142="","",IFERROR(INDEX('Sign-out log'!$F$2:$F$501,MATCH(A142,'Sign-out log'!$P$2:$P$501,0))&amp;"",""))</f>
      </c>
      <c r="H142" s="37">
        <f>IF(A142="","",IFERROR(INDEX('Sign-out log'!$I$2:$I$501,MATCH(A142,'Sign-out log'!$P$2:$P$501,0))&amp;"",""))</f>
      </c>
      <c r="I142" s="39">
        <f>IF(A142="","",COUNTIF('Sign-out log'!$B$2:$B$501,A142))</f>
      </c>
      <c r="J142" s="36"/>
    </row>
    <row r="143">
      <c r="A143" s="31"/>
      <c r="B143" s="30"/>
      <c r="C143" s="31"/>
      <c r="D143" s="30"/>
      <c r="E143" s="30"/>
      <c r="F143" s="38">
        <f>IF(A143="","",IF(COUNTIFS('Sign-out log'!$B$2:$B$501,A143,'Sign-out log'!$A$2:$A$501,"Overdue")&gt;0,"Overdue",IF(COUNTIF('Sign-out log'!$P$2:$P$501,A143)&gt;0,"Out","In")))</f>
      </c>
      <c r="G143" s="37">
        <f>IF(A143="","",IFERROR(INDEX('Sign-out log'!$F$2:$F$501,MATCH(A143,'Sign-out log'!$P$2:$P$501,0))&amp;"",""))</f>
      </c>
      <c r="H143" s="37">
        <f>IF(A143="","",IFERROR(INDEX('Sign-out log'!$I$2:$I$501,MATCH(A143,'Sign-out log'!$P$2:$P$501,0))&amp;"",""))</f>
      </c>
      <c r="I143" s="39">
        <f>IF(A143="","",COUNTIF('Sign-out log'!$B$2:$B$501,A143))</f>
      </c>
      <c r="J143" s="36"/>
    </row>
    <row r="144">
      <c r="A144" s="31"/>
      <c r="B144" s="30"/>
      <c r="C144" s="31"/>
      <c r="D144" s="30"/>
      <c r="E144" s="30"/>
      <c r="F144" s="38">
        <f>IF(A144="","",IF(COUNTIFS('Sign-out log'!$B$2:$B$501,A144,'Sign-out log'!$A$2:$A$501,"Overdue")&gt;0,"Overdue",IF(COUNTIF('Sign-out log'!$P$2:$P$501,A144)&gt;0,"Out","In")))</f>
      </c>
      <c r="G144" s="37">
        <f>IF(A144="","",IFERROR(INDEX('Sign-out log'!$F$2:$F$501,MATCH(A144,'Sign-out log'!$P$2:$P$501,0))&amp;"",""))</f>
      </c>
      <c r="H144" s="37">
        <f>IF(A144="","",IFERROR(INDEX('Sign-out log'!$I$2:$I$501,MATCH(A144,'Sign-out log'!$P$2:$P$501,0))&amp;"",""))</f>
      </c>
      <c r="I144" s="39">
        <f>IF(A144="","",COUNTIF('Sign-out log'!$B$2:$B$501,A144))</f>
      </c>
      <c r="J144" s="36"/>
    </row>
    <row r="145">
      <c r="A145" s="31"/>
      <c r="B145" s="30"/>
      <c r="C145" s="31"/>
      <c r="D145" s="30"/>
      <c r="E145" s="30"/>
      <c r="F145" s="38">
        <f>IF(A145="","",IF(COUNTIFS('Sign-out log'!$B$2:$B$501,A145,'Sign-out log'!$A$2:$A$501,"Overdue")&gt;0,"Overdue",IF(COUNTIF('Sign-out log'!$P$2:$P$501,A145)&gt;0,"Out","In")))</f>
      </c>
      <c r="G145" s="37">
        <f>IF(A145="","",IFERROR(INDEX('Sign-out log'!$F$2:$F$501,MATCH(A145,'Sign-out log'!$P$2:$P$501,0))&amp;"",""))</f>
      </c>
      <c r="H145" s="37">
        <f>IF(A145="","",IFERROR(INDEX('Sign-out log'!$I$2:$I$501,MATCH(A145,'Sign-out log'!$P$2:$P$501,0))&amp;"",""))</f>
      </c>
      <c r="I145" s="39">
        <f>IF(A145="","",COUNTIF('Sign-out log'!$B$2:$B$501,A145))</f>
      </c>
      <c r="J145" s="36"/>
    </row>
    <row r="146">
      <c r="A146" s="31"/>
      <c r="B146" s="30"/>
      <c r="C146" s="31"/>
      <c r="D146" s="30"/>
      <c r="E146" s="30"/>
      <c r="F146" s="38">
        <f>IF(A146="","",IF(COUNTIFS('Sign-out log'!$B$2:$B$501,A146,'Sign-out log'!$A$2:$A$501,"Overdue")&gt;0,"Overdue",IF(COUNTIF('Sign-out log'!$P$2:$P$501,A146)&gt;0,"Out","In")))</f>
      </c>
      <c r="G146" s="37">
        <f>IF(A146="","",IFERROR(INDEX('Sign-out log'!$F$2:$F$501,MATCH(A146,'Sign-out log'!$P$2:$P$501,0))&amp;"",""))</f>
      </c>
      <c r="H146" s="37">
        <f>IF(A146="","",IFERROR(INDEX('Sign-out log'!$I$2:$I$501,MATCH(A146,'Sign-out log'!$P$2:$P$501,0))&amp;"",""))</f>
      </c>
      <c r="I146" s="39">
        <f>IF(A146="","",COUNTIF('Sign-out log'!$B$2:$B$501,A146))</f>
      </c>
      <c r="J146" s="36"/>
    </row>
    <row r="147">
      <c r="A147" s="31"/>
      <c r="B147" s="30"/>
      <c r="C147" s="31"/>
      <c r="D147" s="30"/>
      <c r="E147" s="30"/>
      <c r="F147" s="38">
        <f>IF(A147="","",IF(COUNTIFS('Sign-out log'!$B$2:$B$501,A147,'Sign-out log'!$A$2:$A$501,"Overdue")&gt;0,"Overdue",IF(COUNTIF('Sign-out log'!$P$2:$P$501,A147)&gt;0,"Out","In")))</f>
      </c>
      <c r="G147" s="37">
        <f>IF(A147="","",IFERROR(INDEX('Sign-out log'!$F$2:$F$501,MATCH(A147,'Sign-out log'!$P$2:$P$501,0))&amp;"",""))</f>
      </c>
      <c r="H147" s="37">
        <f>IF(A147="","",IFERROR(INDEX('Sign-out log'!$I$2:$I$501,MATCH(A147,'Sign-out log'!$P$2:$P$501,0))&amp;"",""))</f>
      </c>
      <c r="I147" s="39">
        <f>IF(A147="","",COUNTIF('Sign-out log'!$B$2:$B$501,A147))</f>
      </c>
      <c r="J147" s="36"/>
    </row>
    <row r="148">
      <c r="A148" s="31"/>
      <c r="B148" s="30"/>
      <c r="C148" s="31"/>
      <c r="D148" s="30"/>
      <c r="E148" s="30"/>
      <c r="F148" s="38">
        <f>IF(A148="","",IF(COUNTIFS('Sign-out log'!$B$2:$B$501,A148,'Sign-out log'!$A$2:$A$501,"Overdue")&gt;0,"Overdue",IF(COUNTIF('Sign-out log'!$P$2:$P$501,A148)&gt;0,"Out","In")))</f>
      </c>
      <c r="G148" s="37">
        <f>IF(A148="","",IFERROR(INDEX('Sign-out log'!$F$2:$F$501,MATCH(A148,'Sign-out log'!$P$2:$P$501,0))&amp;"",""))</f>
      </c>
      <c r="H148" s="37">
        <f>IF(A148="","",IFERROR(INDEX('Sign-out log'!$I$2:$I$501,MATCH(A148,'Sign-out log'!$P$2:$P$501,0))&amp;"",""))</f>
      </c>
      <c r="I148" s="39">
        <f>IF(A148="","",COUNTIF('Sign-out log'!$B$2:$B$501,A148))</f>
      </c>
      <c r="J148" s="36"/>
    </row>
    <row r="149">
      <c r="A149" s="31"/>
      <c r="B149" s="30"/>
      <c r="C149" s="31"/>
      <c r="D149" s="30"/>
      <c r="E149" s="30"/>
      <c r="F149" s="38">
        <f>IF(A149="","",IF(COUNTIFS('Sign-out log'!$B$2:$B$501,A149,'Sign-out log'!$A$2:$A$501,"Overdue")&gt;0,"Overdue",IF(COUNTIF('Sign-out log'!$P$2:$P$501,A149)&gt;0,"Out","In")))</f>
      </c>
      <c r="G149" s="37">
        <f>IF(A149="","",IFERROR(INDEX('Sign-out log'!$F$2:$F$501,MATCH(A149,'Sign-out log'!$P$2:$P$501,0))&amp;"",""))</f>
      </c>
      <c r="H149" s="37">
        <f>IF(A149="","",IFERROR(INDEX('Sign-out log'!$I$2:$I$501,MATCH(A149,'Sign-out log'!$P$2:$P$501,0))&amp;"",""))</f>
      </c>
      <c r="I149" s="39">
        <f>IF(A149="","",COUNTIF('Sign-out log'!$B$2:$B$501,A149))</f>
      </c>
      <c r="J149" s="36"/>
    </row>
    <row r="150">
      <c r="A150" s="31"/>
      <c r="B150" s="30"/>
      <c r="C150" s="31"/>
      <c r="D150" s="30"/>
      <c r="E150" s="30"/>
      <c r="F150" s="38">
        <f>IF(A150="","",IF(COUNTIFS('Sign-out log'!$B$2:$B$501,A150,'Sign-out log'!$A$2:$A$501,"Overdue")&gt;0,"Overdue",IF(COUNTIF('Sign-out log'!$P$2:$P$501,A150)&gt;0,"Out","In")))</f>
      </c>
      <c r="G150" s="37">
        <f>IF(A150="","",IFERROR(INDEX('Sign-out log'!$F$2:$F$501,MATCH(A150,'Sign-out log'!$P$2:$P$501,0))&amp;"",""))</f>
      </c>
      <c r="H150" s="37">
        <f>IF(A150="","",IFERROR(INDEX('Sign-out log'!$I$2:$I$501,MATCH(A150,'Sign-out log'!$P$2:$P$501,0))&amp;"",""))</f>
      </c>
      <c r="I150" s="39">
        <f>IF(A150="","",COUNTIF('Sign-out log'!$B$2:$B$501,A150))</f>
      </c>
      <c r="J150" s="36"/>
    </row>
    <row r="151">
      <c r="A151" s="31"/>
      <c r="B151" s="30"/>
      <c r="C151" s="31"/>
      <c r="D151" s="30"/>
      <c r="E151" s="30"/>
      <c r="F151" s="38">
        <f>IF(A151="","",IF(COUNTIFS('Sign-out log'!$B$2:$B$501,A151,'Sign-out log'!$A$2:$A$501,"Overdue")&gt;0,"Overdue",IF(COUNTIF('Sign-out log'!$P$2:$P$501,A151)&gt;0,"Out","In")))</f>
      </c>
      <c r="G151" s="37">
        <f>IF(A151="","",IFERROR(INDEX('Sign-out log'!$F$2:$F$501,MATCH(A151,'Sign-out log'!$P$2:$P$501,0))&amp;"",""))</f>
      </c>
      <c r="H151" s="37">
        <f>IF(A151="","",IFERROR(INDEX('Sign-out log'!$I$2:$I$501,MATCH(A151,'Sign-out log'!$P$2:$P$501,0))&amp;"",""))</f>
      </c>
      <c r="I151" s="39">
        <f>IF(A151="","",COUNTIF('Sign-out log'!$B$2:$B$501,A151))</f>
      </c>
      <c r="J151" s="36"/>
    </row>
    <row r="152">
      <c r="A152" s="31"/>
      <c r="B152" s="30"/>
      <c r="C152" s="31"/>
      <c r="D152" s="30"/>
      <c r="E152" s="30"/>
      <c r="F152" s="38">
        <f>IF(A152="","",IF(COUNTIFS('Sign-out log'!$B$2:$B$501,A152,'Sign-out log'!$A$2:$A$501,"Overdue")&gt;0,"Overdue",IF(COUNTIF('Sign-out log'!$P$2:$P$501,A152)&gt;0,"Out","In")))</f>
      </c>
      <c r="G152" s="37">
        <f>IF(A152="","",IFERROR(INDEX('Sign-out log'!$F$2:$F$501,MATCH(A152,'Sign-out log'!$P$2:$P$501,0))&amp;"",""))</f>
      </c>
      <c r="H152" s="37">
        <f>IF(A152="","",IFERROR(INDEX('Sign-out log'!$I$2:$I$501,MATCH(A152,'Sign-out log'!$P$2:$P$501,0))&amp;"",""))</f>
      </c>
      <c r="I152" s="39">
        <f>IF(A152="","",COUNTIF('Sign-out log'!$B$2:$B$501,A152))</f>
      </c>
      <c r="J152" s="36"/>
    </row>
    <row r="153">
      <c r="A153" s="31"/>
      <c r="B153" s="30"/>
      <c r="C153" s="31"/>
      <c r="D153" s="30"/>
      <c r="E153" s="30"/>
      <c r="F153" s="38">
        <f>IF(A153="","",IF(COUNTIFS('Sign-out log'!$B$2:$B$501,A153,'Sign-out log'!$A$2:$A$501,"Overdue")&gt;0,"Overdue",IF(COUNTIF('Sign-out log'!$P$2:$P$501,A153)&gt;0,"Out","In")))</f>
      </c>
      <c r="G153" s="37">
        <f>IF(A153="","",IFERROR(INDEX('Sign-out log'!$F$2:$F$501,MATCH(A153,'Sign-out log'!$P$2:$P$501,0))&amp;"",""))</f>
      </c>
      <c r="H153" s="37">
        <f>IF(A153="","",IFERROR(INDEX('Sign-out log'!$I$2:$I$501,MATCH(A153,'Sign-out log'!$P$2:$P$501,0))&amp;"",""))</f>
      </c>
      <c r="I153" s="39">
        <f>IF(A153="","",COUNTIF('Sign-out log'!$B$2:$B$501,A153))</f>
      </c>
      <c r="J153" s="36"/>
    </row>
    <row r="154">
      <c r="A154" s="31"/>
      <c r="B154" s="30"/>
      <c r="C154" s="31"/>
      <c r="D154" s="30"/>
      <c r="E154" s="30"/>
      <c r="F154" s="38">
        <f>IF(A154="","",IF(COUNTIFS('Sign-out log'!$B$2:$B$501,A154,'Sign-out log'!$A$2:$A$501,"Overdue")&gt;0,"Overdue",IF(COUNTIF('Sign-out log'!$P$2:$P$501,A154)&gt;0,"Out","In")))</f>
      </c>
      <c r="G154" s="37">
        <f>IF(A154="","",IFERROR(INDEX('Sign-out log'!$F$2:$F$501,MATCH(A154,'Sign-out log'!$P$2:$P$501,0))&amp;"",""))</f>
      </c>
      <c r="H154" s="37">
        <f>IF(A154="","",IFERROR(INDEX('Sign-out log'!$I$2:$I$501,MATCH(A154,'Sign-out log'!$P$2:$P$501,0))&amp;"",""))</f>
      </c>
      <c r="I154" s="39">
        <f>IF(A154="","",COUNTIF('Sign-out log'!$B$2:$B$501,A154))</f>
      </c>
      <c r="J154" s="36"/>
    </row>
    <row r="155">
      <c r="A155" s="31"/>
      <c r="B155" s="30"/>
      <c r="C155" s="31"/>
      <c r="D155" s="30"/>
      <c r="E155" s="30"/>
      <c r="F155" s="38">
        <f>IF(A155="","",IF(COUNTIFS('Sign-out log'!$B$2:$B$501,A155,'Sign-out log'!$A$2:$A$501,"Overdue")&gt;0,"Overdue",IF(COUNTIF('Sign-out log'!$P$2:$P$501,A155)&gt;0,"Out","In")))</f>
      </c>
      <c r="G155" s="37">
        <f>IF(A155="","",IFERROR(INDEX('Sign-out log'!$F$2:$F$501,MATCH(A155,'Sign-out log'!$P$2:$P$501,0))&amp;"",""))</f>
      </c>
      <c r="H155" s="37">
        <f>IF(A155="","",IFERROR(INDEX('Sign-out log'!$I$2:$I$501,MATCH(A155,'Sign-out log'!$P$2:$P$501,0))&amp;"",""))</f>
      </c>
      <c r="I155" s="39">
        <f>IF(A155="","",COUNTIF('Sign-out log'!$B$2:$B$501,A155))</f>
      </c>
      <c r="J155" s="36"/>
    </row>
    <row r="156">
      <c r="A156" s="31"/>
      <c r="B156" s="30"/>
      <c r="C156" s="31"/>
      <c r="D156" s="30"/>
      <c r="E156" s="30"/>
      <c r="F156" s="38">
        <f>IF(A156="","",IF(COUNTIFS('Sign-out log'!$B$2:$B$501,A156,'Sign-out log'!$A$2:$A$501,"Overdue")&gt;0,"Overdue",IF(COUNTIF('Sign-out log'!$P$2:$P$501,A156)&gt;0,"Out","In")))</f>
      </c>
      <c r="G156" s="37">
        <f>IF(A156="","",IFERROR(INDEX('Sign-out log'!$F$2:$F$501,MATCH(A156,'Sign-out log'!$P$2:$P$501,0))&amp;"",""))</f>
      </c>
      <c r="H156" s="37">
        <f>IF(A156="","",IFERROR(INDEX('Sign-out log'!$I$2:$I$501,MATCH(A156,'Sign-out log'!$P$2:$P$501,0))&amp;"",""))</f>
      </c>
      <c r="I156" s="39">
        <f>IF(A156="","",COUNTIF('Sign-out log'!$B$2:$B$501,A156))</f>
      </c>
      <c r="J156" s="36"/>
    </row>
    <row r="157">
      <c r="A157" s="31"/>
      <c r="B157" s="30"/>
      <c r="C157" s="31"/>
      <c r="D157" s="30"/>
      <c r="E157" s="30"/>
      <c r="F157" s="38">
        <f>IF(A157="","",IF(COUNTIFS('Sign-out log'!$B$2:$B$501,A157,'Sign-out log'!$A$2:$A$501,"Overdue")&gt;0,"Overdue",IF(COUNTIF('Sign-out log'!$P$2:$P$501,A157)&gt;0,"Out","In")))</f>
      </c>
      <c r="G157" s="37">
        <f>IF(A157="","",IFERROR(INDEX('Sign-out log'!$F$2:$F$501,MATCH(A157,'Sign-out log'!$P$2:$P$501,0))&amp;"",""))</f>
      </c>
      <c r="H157" s="37">
        <f>IF(A157="","",IFERROR(INDEX('Sign-out log'!$I$2:$I$501,MATCH(A157,'Sign-out log'!$P$2:$P$501,0))&amp;"",""))</f>
      </c>
      <c r="I157" s="39">
        <f>IF(A157="","",COUNTIF('Sign-out log'!$B$2:$B$501,A157))</f>
      </c>
      <c r="J157" s="36"/>
    </row>
    <row r="158">
      <c r="A158" s="31"/>
      <c r="B158" s="30"/>
      <c r="C158" s="31"/>
      <c r="D158" s="30"/>
      <c r="E158" s="30"/>
      <c r="F158" s="38">
        <f>IF(A158="","",IF(COUNTIFS('Sign-out log'!$B$2:$B$501,A158,'Sign-out log'!$A$2:$A$501,"Overdue")&gt;0,"Overdue",IF(COUNTIF('Sign-out log'!$P$2:$P$501,A158)&gt;0,"Out","In")))</f>
      </c>
      <c r="G158" s="37">
        <f>IF(A158="","",IFERROR(INDEX('Sign-out log'!$F$2:$F$501,MATCH(A158,'Sign-out log'!$P$2:$P$501,0))&amp;"",""))</f>
      </c>
      <c r="H158" s="37">
        <f>IF(A158="","",IFERROR(INDEX('Sign-out log'!$I$2:$I$501,MATCH(A158,'Sign-out log'!$P$2:$P$501,0))&amp;"",""))</f>
      </c>
      <c r="I158" s="39">
        <f>IF(A158="","",COUNTIF('Sign-out log'!$B$2:$B$501,A158))</f>
      </c>
      <c r="J158" s="36"/>
    </row>
    <row r="159">
      <c r="A159" s="31"/>
      <c r="B159" s="30"/>
      <c r="C159" s="31"/>
      <c r="D159" s="30"/>
      <c r="E159" s="30"/>
      <c r="F159" s="38">
        <f>IF(A159="","",IF(COUNTIFS('Sign-out log'!$B$2:$B$501,A159,'Sign-out log'!$A$2:$A$501,"Overdue")&gt;0,"Overdue",IF(COUNTIF('Sign-out log'!$P$2:$P$501,A159)&gt;0,"Out","In")))</f>
      </c>
      <c r="G159" s="37">
        <f>IF(A159="","",IFERROR(INDEX('Sign-out log'!$F$2:$F$501,MATCH(A159,'Sign-out log'!$P$2:$P$501,0))&amp;"",""))</f>
      </c>
      <c r="H159" s="37">
        <f>IF(A159="","",IFERROR(INDEX('Sign-out log'!$I$2:$I$501,MATCH(A159,'Sign-out log'!$P$2:$P$501,0))&amp;"",""))</f>
      </c>
      <c r="I159" s="39">
        <f>IF(A159="","",COUNTIF('Sign-out log'!$B$2:$B$501,A159))</f>
      </c>
      <c r="J159" s="36"/>
    </row>
    <row r="160">
      <c r="A160" s="31"/>
      <c r="B160" s="30"/>
      <c r="C160" s="31"/>
      <c r="D160" s="30"/>
      <c r="E160" s="30"/>
      <c r="F160" s="38">
        <f>IF(A160="","",IF(COUNTIFS('Sign-out log'!$B$2:$B$501,A160,'Sign-out log'!$A$2:$A$501,"Overdue")&gt;0,"Overdue",IF(COUNTIF('Sign-out log'!$P$2:$P$501,A160)&gt;0,"Out","In")))</f>
      </c>
      <c r="G160" s="37">
        <f>IF(A160="","",IFERROR(INDEX('Sign-out log'!$F$2:$F$501,MATCH(A160,'Sign-out log'!$P$2:$P$501,0))&amp;"",""))</f>
      </c>
      <c r="H160" s="37">
        <f>IF(A160="","",IFERROR(INDEX('Sign-out log'!$I$2:$I$501,MATCH(A160,'Sign-out log'!$P$2:$P$501,0))&amp;"",""))</f>
      </c>
      <c r="I160" s="39">
        <f>IF(A160="","",COUNTIF('Sign-out log'!$B$2:$B$501,A160))</f>
      </c>
      <c r="J160" s="36"/>
    </row>
    <row r="161">
      <c r="A161" s="31"/>
      <c r="B161" s="30"/>
      <c r="C161" s="31"/>
      <c r="D161" s="30"/>
      <c r="E161" s="30"/>
      <c r="F161" s="38">
        <f>IF(A161="","",IF(COUNTIFS('Sign-out log'!$B$2:$B$501,A161,'Sign-out log'!$A$2:$A$501,"Overdue")&gt;0,"Overdue",IF(COUNTIF('Sign-out log'!$P$2:$P$501,A161)&gt;0,"Out","In")))</f>
      </c>
      <c r="G161" s="37">
        <f>IF(A161="","",IFERROR(INDEX('Sign-out log'!$F$2:$F$501,MATCH(A161,'Sign-out log'!$P$2:$P$501,0))&amp;"",""))</f>
      </c>
      <c r="H161" s="37">
        <f>IF(A161="","",IFERROR(INDEX('Sign-out log'!$I$2:$I$501,MATCH(A161,'Sign-out log'!$P$2:$P$501,0))&amp;"",""))</f>
      </c>
      <c r="I161" s="39">
        <f>IF(A161="","",COUNTIF('Sign-out log'!$B$2:$B$501,A161))</f>
      </c>
      <c r="J161" s="36"/>
    </row>
    <row r="162">
      <c r="A162" s="31"/>
      <c r="B162" s="30"/>
      <c r="C162" s="31"/>
      <c r="D162" s="30"/>
      <c r="E162" s="30"/>
      <c r="F162" s="38">
        <f>IF(A162="","",IF(COUNTIFS('Sign-out log'!$B$2:$B$501,A162,'Sign-out log'!$A$2:$A$501,"Overdue")&gt;0,"Overdue",IF(COUNTIF('Sign-out log'!$P$2:$P$501,A162)&gt;0,"Out","In")))</f>
      </c>
      <c r="G162" s="37">
        <f>IF(A162="","",IFERROR(INDEX('Sign-out log'!$F$2:$F$501,MATCH(A162,'Sign-out log'!$P$2:$P$501,0))&amp;"",""))</f>
      </c>
      <c r="H162" s="37">
        <f>IF(A162="","",IFERROR(INDEX('Sign-out log'!$I$2:$I$501,MATCH(A162,'Sign-out log'!$P$2:$P$501,0))&amp;"",""))</f>
      </c>
      <c r="I162" s="39">
        <f>IF(A162="","",COUNTIF('Sign-out log'!$B$2:$B$501,A162))</f>
      </c>
      <c r="J162" s="36"/>
    </row>
    <row r="163">
      <c r="A163" s="31"/>
      <c r="B163" s="30"/>
      <c r="C163" s="31"/>
      <c r="D163" s="30"/>
      <c r="E163" s="30"/>
      <c r="F163" s="38">
        <f>IF(A163="","",IF(COUNTIFS('Sign-out log'!$B$2:$B$501,A163,'Sign-out log'!$A$2:$A$501,"Overdue")&gt;0,"Overdue",IF(COUNTIF('Sign-out log'!$P$2:$P$501,A163)&gt;0,"Out","In")))</f>
      </c>
      <c r="G163" s="37">
        <f>IF(A163="","",IFERROR(INDEX('Sign-out log'!$F$2:$F$501,MATCH(A163,'Sign-out log'!$P$2:$P$501,0))&amp;"",""))</f>
      </c>
      <c r="H163" s="37">
        <f>IF(A163="","",IFERROR(INDEX('Sign-out log'!$I$2:$I$501,MATCH(A163,'Sign-out log'!$P$2:$P$501,0))&amp;"",""))</f>
      </c>
      <c r="I163" s="39">
        <f>IF(A163="","",COUNTIF('Sign-out log'!$B$2:$B$501,A163))</f>
      </c>
      <c r="J163" s="36"/>
    </row>
    <row r="164">
      <c r="A164" s="31"/>
      <c r="B164" s="30"/>
      <c r="C164" s="31"/>
      <c r="D164" s="30"/>
      <c r="E164" s="30"/>
      <c r="F164" s="38">
        <f>IF(A164="","",IF(COUNTIFS('Sign-out log'!$B$2:$B$501,A164,'Sign-out log'!$A$2:$A$501,"Overdue")&gt;0,"Overdue",IF(COUNTIF('Sign-out log'!$P$2:$P$501,A164)&gt;0,"Out","In")))</f>
      </c>
      <c r="G164" s="37">
        <f>IF(A164="","",IFERROR(INDEX('Sign-out log'!$F$2:$F$501,MATCH(A164,'Sign-out log'!$P$2:$P$501,0))&amp;"",""))</f>
      </c>
      <c r="H164" s="37">
        <f>IF(A164="","",IFERROR(INDEX('Sign-out log'!$I$2:$I$501,MATCH(A164,'Sign-out log'!$P$2:$P$501,0))&amp;"",""))</f>
      </c>
      <c r="I164" s="39">
        <f>IF(A164="","",COUNTIF('Sign-out log'!$B$2:$B$501,A164))</f>
      </c>
      <c r="J164" s="36"/>
    </row>
    <row r="165">
      <c r="A165" s="31"/>
      <c r="B165" s="30"/>
      <c r="C165" s="31"/>
      <c r="D165" s="30"/>
      <c r="E165" s="30"/>
      <c r="F165" s="38">
        <f>IF(A165="","",IF(COUNTIFS('Sign-out log'!$B$2:$B$501,A165,'Sign-out log'!$A$2:$A$501,"Overdue")&gt;0,"Overdue",IF(COUNTIF('Sign-out log'!$P$2:$P$501,A165)&gt;0,"Out","In")))</f>
      </c>
      <c r="G165" s="37">
        <f>IF(A165="","",IFERROR(INDEX('Sign-out log'!$F$2:$F$501,MATCH(A165,'Sign-out log'!$P$2:$P$501,0))&amp;"",""))</f>
      </c>
      <c r="H165" s="37">
        <f>IF(A165="","",IFERROR(INDEX('Sign-out log'!$I$2:$I$501,MATCH(A165,'Sign-out log'!$P$2:$P$501,0))&amp;"",""))</f>
      </c>
      <c r="I165" s="39">
        <f>IF(A165="","",COUNTIF('Sign-out log'!$B$2:$B$501,A165))</f>
      </c>
      <c r="J165" s="36"/>
    </row>
    <row r="166">
      <c r="A166" s="31"/>
      <c r="B166" s="30"/>
      <c r="C166" s="31"/>
      <c r="D166" s="30"/>
      <c r="E166" s="30"/>
      <c r="F166" s="38">
        <f>IF(A166="","",IF(COUNTIFS('Sign-out log'!$B$2:$B$501,A166,'Sign-out log'!$A$2:$A$501,"Overdue")&gt;0,"Overdue",IF(COUNTIF('Sign-out log'!$P$2:$P$501,A166)&gt;0,"Out","In")))</f>
      </c>
      <c r="G166" s="37">
        <f>IF(A166="","",IFERROR(INDEX('Sign-out log'!$F$2:$F$501,MATCH(A166,'Sign-out log'!$P$2:$P$501,0))&amp;"",""))</f>
      </c>
      <c r="H166" s="37">
        <f>IF(A166="","",IFERROR(INDEX('Sign-out log'!$I$2:$I$501,MATCH(A166,'Sign-out log'!$P$2:$P$501,0))&amp;"",""))</f>
      </c>
      <c r="I166" s="39">
        <f>IF(A166="","",COUNTIF('Sign-out log'!$B$2:$B$501,A166))</f>
      </c>
      <c r="J166" s="36"/>
    </row>
    <row r="167">
      <c r="A167" s="31"/>
      <c r="B167" s="30"/>
      <c r="C167" s="31"/>
      <c r="D167" s="30"/>
      <c r="E167" s="30"/>
      <c r="F167" s="38">
        <f>IF(A167="","",IF(COUNTIFS('Sign-out log'!$B$2:$B$501,A167,'Sign-out log'!$A$2:$A$501,"Overdue")&gt;0,"Overdue",IF(COUNTIF('Sign-out log'!$P$2:$P$501,A167)&gt;0,"Out","In")))</f>
      </c>
      <c r="G167" s="37">
        <f>IF(A167="","",IFERROR(INDEX('Sign-out log'!$F$2:$F$501,MATCH(A167,'Sign-out log'!$P$2:$P$501,0))&amp;"",""))</f>
      </c>
      <c r="H167" s="37">
        <f>IF(A167="","",IFERROR(INDEX('Sign-out log'!$I$2:$I$501,MATCH(A167,'Sign-out log'!$P$2:$P$501,0))&amp;"",""))</f>
      </c>
      <c r="I167" s="39">
        <f>IF(A167="","",COUNTIF('Sign-out log'!$B$2:$B$501,A167))</f>
      </c>
      <c r="J167" s="36"/>
    </row>
    <row r="168">
      <c r="A168" s="31"/>
      <c r="B168" s="30"/>
      <c r="C168" s="31"/>
      <c r="D168" s="30"/>
      <c r="E168" s="30"/>
      <c r="F168" s="38">
        <f>IF(A168="","",IF(COUNTIFS('Sign-out log'!$B$2:$B$501,A168,'Sign-out log'!$A$2:$A$501,"Overdue")&gt;0,"Overdue",IF(COUNTIF('Sign-out log'!$P$2:$P$501,A168)&gt;0,"Out","In")))</f>
      </c>
      <c r="G168" s="37">
        <f>IF(A168="","",IFERROR(INDEX('Sign-out log'!$F$2:$F$501,MATCH(A168,'Sign-out log'!$P$2:$P$501,0))&amp;"",""))</f>
      </c>
      <c r="H168" s="37">
        <f>IF(A168="","",IFERROR(INDEX('Sign-out log'!$I$2:$I$501,MATCH(A168,'Sign-out log'!$P$2:$P$501,0))&amp;"",""))</f>
      </c>
      <c r="I168" s="39">
        <f>IF(A168="","",COUNTIF('Sign-out log'!$B$2:$B$501,A168))</f>
      </c>
      <c r="J168" s="36"/>
    </row>
    <row r="169">
      <c r="A169" s="31"/>
      <c r="B169" s="30"/>
      <c r="C169" s="31"/>
      <c r="D169" s="30"/>
      <c r="E169" s="30"/>
      <c r="F169" s="38">
        <f>IF(A169="","",IF(COUNTIFS('Sign-out log'!$B$2:$B$501,A169,'Sign-out log'!$A$2:$A$501,"Overdue")&gt;0,"Overdue",IF(COUNTIF('Sign-out log'!$P$2:$P$501,A169)&gt;0,"Out","In")))</f>
      </c>
      <c r="G169" s="37">
        <f>IF(A169="","",IFERROR(INDEX('Sign-out log'!$F$2:$F$501,MATCH(A169,'Sign-out log'!$P$2:$P$501,0))&amp;"",""))</f>
      </c>
      <c r="H169" s="37">
        <f>IF(A169="","",IFERROR(INDEX('Sign-out log'!$I$2:$I$501,MATCH(A169,'Sign-out log'!$P$2:$P$501,0))&amp;"",""))</f>
      </c>
      <c r="I169" s="39">
        <f>IF(A169="","",COUNTIF('Sign-out log'!$B$2:$B$501,A169))</f>
      </c>
      <c r="J169" s="36"/>
    </row>
    <row r="170">
      <c r="A170" s="31"/>
      <c r="B170" s="30"/>
      <c r="C170" s="31"/>
      <c r="D170" s="30"/>
      <c r="E170" s="30"/>
      <c r="F170" s="38">
        <f>IF(A170="","",IF(COUNTIFS('Sign-out log'!$B$2:$B$501,A170,'Sign-out log'!$A$2:$A$501,"Overdue")&gt;0,"Overdue",IF(COUNTIF('Sign-out log'!$P$2:$P$501,A170)&gt;0,"Out","In")))</f>
      </c>
      <c r="G170" s="37">
        <f>IF(A170="","",IFERROR(INDEX('Sign-out log'!$F$2:$F$501,MATCH(A170,'Sign-out log'!$P$2:$P$501,0))&amp;"",""))</f>
      </c>
      <c r="H170" s="37">
        <f>IF(A170="","",IFERROR(INDEX('Sign-out log'!$I$2:$I$501,MATCH(A170,'Sign-out log'!$P$2:$P$501,0))&amp;"",""))</f>
      </c>
      <c r="I170" s="39">
        <f>IF(A170="","",COUNTIF('Sign-out log'!$B$2:$B$501,A170))</f>
      </c>
      <c r="J170" s="36"/>
    </row>
    <row r="171">
      <c r="A171" s="31"/>
      <c r="B171" s="30"/>
      <c r="C171" s="31"/>
      <c r="D171" s="30"/>
      <c r="E171" s="30"/>
      <c r="F171" s="38">
        <f>IF(A171="","",IF(COUNTIFS('Sign-out log'!$B$2:$B$501,A171,'Sign-out log'!$A$2:$A$501,"Overdue")&gt;0,"Overdue",IF(COUNTIF('Sign-out log'!$P$2:$P$501,A171)&gt;0,"Out","In")))</f>
      </c>
      <c r="G171" s="37">
        <f>IF(A171="","",IFERROR(INDEX('Sign-out log'!$F$2:$F$501,MATCH(A171,'Sign-out log'!$P$2:$P$501,0))&amp;"",""))</f>
      </c>
      <c r="H171" s="37">
        <f>IF(A171="","",IFERROR(INDEX('Sign-out log'!$I$2:$I$501,MATCH(A171,'Sign-out log'!$P$2:$P$501,0))&amp;"",""))</f>
      </c>
      <c r="I171" s="39">
        <f>IF(A171="","",COUNTIF('Sign-out log'!$B$2:$B$501,A171))</f>
      </c>
      <c r="J171" s="36"/>
    </row>
    <row r="172">
      <c r="A172" s="31"/>
      <c r="B172" s="30"/>
      <c r="C172" s="31"/>
      <c r="D172" s="30"/>
      <c r="E172" s="30"/>
      <c r="F172" s="38">
        <f>IF(A172="","",IF(COUNTIFS('Sign-out log'!$B$2:$B$501,A172,'Sign-out log'!$A$2:$A$501,"Overdue")&gt;0,"Overdue",IF(COUNTIF('Sign-out log'!$P$2:$P$501,A172)&gt;0,"Out","In")))</f>
      </c>
      <c r="G172" s="37">
        <f>IF(A172="","",IFERROR(INDEX('Sign-out log'!$F$2:$F$501,MATCH(A172,'Sign-out log'!$P$2:$P$501,0))&amp;"",""))</f>
      </c>
      <c r="H172" s="37">
        <f>IF(A172="","",IFERROR(INDEX('Sign-out log'!$I$2:$I$501,MATCH(A172,'Sign-out log'!$P$2:$P$501,0))&amp;"",""))</f>
      </c>
      <c r="I172" s="39">
        <f>IF(A172="","",COUNTIF('Sign-out log'!$B$2:$B$501,A172))</f>
      </c>
      <c r="J172" s="36"/>
    </row>
    <row r="173">
      <c r="A173" s="31"/>
      <c r="B173" s="30"/>
      <c r="C173" s="31"/>
      <c r="D173" s="30"/>
      <c r="E173" s="30"/>
      <c r="F173" s="38">
        <f>IF(A173="","",IF(COUNTIFS('Sign-out log'!$B$2:$B$501,A173,'Sign-out log'!$A$2:$A$501,"Overdue")&gt;0,"Overdue",IF(COUNTIF('Sign-out log'!$P$2:$P$501,A173)&gt;0,"Out","In")))</f>
      </c>
      <c r="G173" s="37">
        <f>IF(A173="","",IFERROR(INDEX('Sign-out log'!$F$2:$F$501,MATCH(A173,'Sign-out log'!$P$2:$P$501,0))&amp;"",""))</f>
      </c>
      <c r="H173" s="37">
        <f>IF(A173="","",IFERROR(INDEX('Sign-out log'!$I$2:$I$501,MATCH(A173,'Sign-out log'!$P$2:$P$501,0))&amp;"",""))</f>
      </c>
      <c r="I173" s="39">
        <f>IF(A173="","",COUNTIF('Sign-out log'!$B$2:$B$501,A173))</f>
      </c>
      <c r="J173" s="36"/>
    </row>
    <row r="174">
      <c r="A174" s="31"/>
      <c r="B174" s="30"/>
      <c r="C174" s="31"/>
      <c r="D174" s="30"/>
      <c r="E174" s="30"/>
      <c r="F174" s="38">
        <f>IF(A174="","",IF(COUNTIFS('Sign-out log'!$B$2:$B$501,A174,'Sign-out log'!$A$2:$A$501,"Overdue")&gt;0,"Overdue",IF(COUNTIF('Sign-out log'!$P$2:$P$501,A174)&gt;0,"Out","In")))</f>
      </c>
      <c r="G174" s="37">
        <f>IF(A174="","",IFERROR(INDEX('Sign-out log'!$F$2:$F$501,MATCH(A174,'Sign-out log'!$P$2:$P$501,0))&amp;"",""))</f>
      </c>
      <c r="H174" s="37">
        <f>IF(A174="","",IFERROR(INDEX('Sign-out log'!$I$2:$I$501,MATCH(A174,'Sign-out log'!$P$2:$P$501,0))&amp;"",""))</f>
      </c>
      <c r="I174" s="39">
        <f>IF(A174="","",COUNTIF('Sign-out log'!$B$2:$B$501,A174))</f>
      </c>
      <c r="J174" s="36"/>
    </row>
    <row r="175">
      <c r="A175" s="31"/>
      <c r="B175" s="30"/>
      <c r="C175" s="31"/>
      <c r="D175" s="30"/>
      <c r="E175" s="30"/>
      <c r="F175" s="38">
        <f>IF(A175="","",IF(COUNTIFS('Sign-out log'!$B$2:$B$501,A175,'Sign-out log'!$A$2:$A$501,"Overdue")&gt;0,"Overdue",IF(COUNTIF('Sign-out log'!$P$2:$P$501,A175)&gt;0,"Out","In")))</f>
      </c>
      <c r="G175" s="37">
        <f>IF(A175="","",IFERROR(INDEX('Sign-out log'!$F$2:$F$501,MATCH(A175,'Sign-out log'!$P$2:$P$501,0))&amp;"",""))</f>
      </c>
      <c r="H175" s="37">
        <f>IF(A175="","",IFERROR(INDEX('Sign-out log'!$I$2:$I$501,MATCH(A175,'Sign-out log'!$P$2:$P$501,0))&amp;"",""))</f>
      </c>
      <c r="I175" s="39">
        <f>IF(A175="","",COUNTIF('Sign-out log'!$B$2:$B$501,A175))</f>
      </c>
      <c r="J175" s="36"/>
    </row>
    <row r="176">
      <c r="A176" s="31"/>
      <c r="B176" s="30"/>
      <c r="C176" s="31"/>
      <c r="D176" s="30"/>
      <c r="E176" s="30"/>
      <c r="F176" s="38">
        <f>IF(A176="","",IF(COUNTIFS('Sign-out log'!$B$2:$B$501,A176,'Sign-out log'!$A$2:$A$501,"Overdue")&gt;0,"Overdue",IF(COUNTIF('Sign-out log'!$P$2:$P$501,A176)&gt;0,"Out","In")))</f>
      </c>
      <c r="G176" s="37">
        <f>IF(A176="","",IFERROR(INDEX('Sign-out log'!$F$2:$F$501,MATCH(A176,'Sign-out log'!$P$2:$P$501,0))&amp;"",""))</f>
      </c>
      <c r="H176" s="37">
        <f>IF(A176="","",IFERROR(INDEX('Sign-out log'!$I$2:$I$501,MATCH(A176,'Sign-out log'!$P$2:$P$501,0))&amp;"",""))</f>
      </c>
      <c r="I176" s="39">
        <f>IF(A176="","",COUNTIF('Sign-out log'!$B$2:$B$501,A176))</f>
      </c>
      <c r="J176" s="36"/>
    </row>
    <row r="177">
      <c r="A177" s="31"/>
      <c r="B177" s="30"/>
      <c r="C177" s="31"/>
      <c r="D177" s="30"/>
      <c r="E177" s="30"/>
      <c r="F177" s="38">
        <f>IF(A177="","",IF(COUNTIFS('Sign-out log'!$B$2:$B$501,A177,'Sign-out log'!$A$2:$A$501,"Overdue")&gt;0,"Overdue",IF(COUNTIF('Sign-out log'!$P$2:$P$501,A177)&gt;0,"Out","In")))</f>
      </c>
      <c r="G177" s="37">
        <f>IF(A177="","",IFERROR(INDEX('Sign-out log'!$F$2:$F$501,MATCH(A177,'Sign-out log'!$P$2:$P$501,0))&amp;"",""))</f>
      </c>
      <c r="H177" s="37">
        <f>IF(A177="","",IFERROR(INDEX('Sign-out log'!$I$2:$I$501,MATCH(A177,'Sign-out log'!$P$2:$P$501,0))&amp;"",""))</f>
      </c>
      <c r="I177" s="39">
        <f>IF(A177="","",COUNTIF('Sign-out log'!$B$2:$B$501,A177))</f>
      </c>
      <c r="J177" s="36"/>
    </row>
    <row r="178">
      <c r="A178" s="31"/>
      <c r="B178" s="30"/>
      <c r="C178" s="31"/>
      <c r="D178" s="30"/>
      <c r="E178" s="30"/>
      <c r="F178" s="38">
        <f>IF(A178="","",IF(COUNTIFS('Sign-out log'!$B$2:$B$501,A178,'Sign-out log'!$A$2:$A$501,"Overdue")&gt;0,"Overdue",IF(COUNTIF('Sign-out log'!$P$2:$P$501,A178)&gt;0,"Out","In")))</f>
      </c>
      <c r="G178" s="37">
        <f>IF(A178="","",IFERROR(INDEX('Sign-out log'!$F$2:$F$501,MATCH(A178,'Sign-out log'!$P$2:$P$501,0))&amp;"",""))</f>
      </c>
      <c r="H178" s="37">
        <f>IF(A178="","",IFERROR(INDEX('Sign-out log'!$I$2:$I$501,MATCH(A178,'Sign-out log'!$P$2:$P$501,0))&amp;"",""))</f>
      </c>
      <c r="I178" s="39">
        <f>IF(A178="","",COUNTIF('Sign-out log'!$B$2:$B$501,A178))</f>
      </c>
      <c r="J178" s="36"/>
    </row>
    <row r="179">
      <c r="A179" s="31"/>
      <c r="B179" s="30"/>
      <c r="C179" s="31"/>
      <c r="D179" s="30"/>
      <c r="E179" s="30"/>
      <c r="F179" s="38">
        <f>IF(A179="","",IF(COUNTIFS('Sign-out log'!$B$2:$B$501,A179,'Sign-out log'!$A$2:$A$501,"Overdue")&gt;0,"Overdue",IF(COUNTIF('Sign-out log'!$P$2:$P$501,A179)&gt;0,"Out","In")))</f>
      </c>
      <c r="G179" s="37">
        <f>IF(A179="","",IFERROR(INDEX('Sign-out log'!$F$2:$F$501,MATCH(A179,'Sign-out log'!$P$2:$P$501,0))&amp;"",""))</f>
      </c>
      <c r="H179" s="37">
        <f>IF(A179="","",IFERROR(INDEX('Sign-out log'!$I$2:$I$501,MATCH(A179,'Sign-out log'!$P$2:$P$501,0))&amp;"",""))</f>
      </c>
      <c r="I179" s="39">
        <f>IF(A179="","",COUNTIF('Sign-out log'!$B$2:$B$501,A179))</f>
      </c>
      <c r="J179" s="36"/>
    </row>
    <row r="180">
      <c r="A180" s="31"/>
      <c r="B180" s="30"/>
      <c r="C180" s="31"/>
      <c r="D180" s="30"/>
      <c r="E180" s="30"/>
      <c r="F180" s="38">
        <f>IF(A180="","",IF(COUNTIFS('Sign-out log'!$B$2:$B$501,A180,'Sign-out log'!$A$2:$A$501,"Overdue")&gt;0,"Overdue",IF(COUNTIF('Sign-out log'!$P$2:$P$501,A180)&gt;0,"Out","In")))</f>
      </c>
      <c r="G180" s="37">
        <f>IF(A180="","",IFERROR(INDEX('Sign-out log'!$F$2:$F$501,MATCH(A180,'Sign-out log'!$P$2:$P$501,0))&amp;"",""))</f>
      </c>
      <c r="H180" s="37">
        <f>IF(A180="","",IFERROR(INDEX('Sign-out log'!$I$2:$I$501,MATCH(A180,'Sign-out log'!$P$2:$P$501,0))&amp;"",""))</f>
      </c>
      <c r="I180" s="39">
        <f>IF(A180="","",COUNTIF('Sign-out log'!$B$2:$B$501,A180))</f>
      </c>
      <c r="J180" s="36"/>
    </row>
    <row r="181">
      <c r="A181" s="31"/>
      <c r="B181" s="30"/>
      <c r="C181" s="31"/>
      <c r="D181" s="30"/>
      <c r="E181" s="30"/>
      <c r="F181" s="38">
        <f>IF(A181="","",IF(COUNTIFS('Sign-out log'!$B$2:$B$501,A181,'Sign-out log'!$A$2:$A$501,"Overdue")&gt;0,"Overdue",IF(COUNTIF('Sign-out log'!$P$2:$P$501,A181)&gt;0,"Out","In")))</f>
      </c>
      <c r="G181" s="37">
        <f>IF(A181="","",IFERROR(INDEX('Sign-out log'!$F$2:$F$501,MATCH(A181,'Sign-out log'!$P$2:$P$501,0))&amp;"",""))</f>
      </c>
      <c r="H181" s="37">
        <f>IF(A181="","",IFERROR(INDEX('Sign-out log'!$I$2:$I$501,MATCH(A181,'Sign-out log'!$P$2:$P$501,0))&amp;"",""))</f>
      </c>
      <c r="I181" s="39">
        <f>IF(A181="","",COUNTIF('Sign-out log'!$B$2:$B$501,A181))</f>
      </c>
      <c r="J181" s="36"/>
    </row>
    <row r="182">
      <c r="A182" s="31"/>
      <c r="B182" s="30"/>
      <c r="C182" s="31"/>
      <c r="D182" s="30"/>
      <c r="E182" s="30"/>
      <c r="F182" s="38">
        <f>IF(A182="","",IF(COUNTIFS('Sign-out log'!$B$2:$B$501,A182,'Sign-out log'!$A$2:$A$501,"Overdue")&gt;0,"Overdue",IF(COUNTIF('Sign-out log'!$P$2:$P$501,A182)&gt;0,"Out","In")))</f>
      </c>
      <c r="G182" s="37">
        <f>IF(A182="","",IFERROR(INDEX('Sign-out log'!$F$2:$F$501,MATCH(A182,'Sign-out log'!$P$2:$P$501,0))&amp;"",""))</f>
      </c>
      <c r="H182" s="37">
        <f>IF(A182="","",IFERROR(INDEX('Sign-out log'!$I$2:$I$501,MATCH(A182,'Sign-out log'!$P$2:$P$501,0))&amp;"",""))</f>
      </c>
      <c r="I182" s="39">
        <f>IF(A182="","",COUNTIF('Sign-out log'!$B$2:$B$501,A182))</f>
      </c>
      <c r="J182" s="36"/>
    </row>
    <row r="183">
      <c r="A183" s="31"/>
      <c r="B183" s="30"/>
      <c r="C183" s="31"/>
      <c r="D183" s="30"/>
      <c r="E183" s="30"/>
      <c r="F183" s="38">
        <f>IF(A183="","",IF(COUNTIFS('Sign-out log'!$B$2:$B$501,A183,'Sign-out log'!$A$2:$A$501,"Overdue")&gt;0,"Overdue",IF(COUNTIF('Sign-out log'!$P$2:$P$501,A183)&gt;0,"Out","In")))</f>
      </c>
      <c r="G183" s="37">
        <f>IF(A183="","",IFERROR(INDEX('Sign-out log'!$F$2:$F$501,MATCH(A183,'Sign-out log'!$P$2:$P$501,0))&amp;"",""))</f>
      </c>
      <c r="H183" s="37">
        <f>IF(A183="","",IFERROR(INDEX('Sign-out log'!$I$2:$I$501,MATCH(A183,'Sign-out log'!$P$2:$P$501,0))&amp;"",""))</f>
      </c>
      <c r="I183" s="39">
        <f>IF(A183="","",COUNTIF('Sign-out log'!$B$2:$B$501,A183))</f>
      </c>
      <c r="J183" s="36"/>
    </row>
    <row r="184">
      <c r="A184" s="31"/>
      <c r="B184" s="30"/>
      <c r="C184" s="31"/>
      <c r="D184" s="30"/>
      <c r="E184" s="30"/>
      <c r="F184" s="38">
        <f>IF(A184="","",IF(COUNTIFS('Sign-out log'!$B$2:$B$501,A184,'Sign-out log'!$A$2:$A$501,"Overdue")&gt;0,"Overdue",IF(COUNTIF('Sign-out log'!$P$2:$P$501,A184)&gt;0,"Out","In")))</f>
      </c>
      <c r="G184" s="37">
        <f>IF(A184="","",IFERROR(INDEX('Sign-out log'!$F$2:$F$501,MATCH(A184,'Sign-out log'!$P$2:$P$501,0))&amp;"",""))</f>
      </c>
      <c r="H184" s="37">
        <f>IF(A184="","",IFERROR(INDEX('Sign-out log'!$I$2:$I$501,MATCH(A184,'Sign-out log'!$P$2:$P$501,0))&amp;"",""))</f>
      </c>
      <c r="I184" s="39">
        <f>IF(A184="","",COUNTIF('Sign-out log'!$B$2:$B$501,A184))</f>
      </c>
      <c r="J184" s="36"/>
    </row>
    <row r="185">
      <c r="A185" s="31"/>
      <c r="B185" s="30"/>
      <c r="C185" s="31"/>
      <c r="D185" s="30"/>
      <c r="E185" s="30"/>
      <c r="F185" s="38">
        <f>IF(A185="","",IF(COUNTIFS('Sign-out log'!$B$2:$B$501,A185,'Sign-out log'!$A$2:$A$501,"Overdue")&gt;0,"Overdue",IF(COUNTIF('Sign-out log'!$P$2:$P$501,A185)&gt;0,"Out","In")))</f>
      </c>
      <c r="G185" s="37">
        <f>IF(A185="","",IFERROR(INDEX('Sign-out log'!$F$2:$F$501,MATCH(A185,'Sign-out log'!$P$2:$P$501,0))&amp;"",""))</f>
      </c>
      <c r="H185" s="37">
        <f>IF(A185="","",IFERROR(INDEX('Sign-out log'!$I$2:$I$501,MATCH(A185,'Sign-out log'!$P$2:$P$501,0))&amp;"",""))</f>
      </c>
      <c r="I185" s="39">
        <f>IF(A185="","",COUNTIF('Sign-out log'!$B$2:$B$501,A185))</f>
      </c>
      <c r="J185" s="36"/>
    </row>
    <row r="186">
      <c r="A186" s="31"/>
      <c r="B186" s="30"/>
      <c r="C186" s="31"/>
      <c r="D186" s="30"/>
      <c r="E186" s="30"/>
      <c r="F186" s="38">
        <f>IF(A186="","",IF(COUNTIFS('Sign-out log'!$B$2:$B$501,A186,'Sign-out log'!$A$2:$A$501,"Overdue")&gt;0,"Overdue",IF(COUNTIF('Sign-out log'!$P$2:$P$501,A186)&gt;0,"Out","In")))</f>
      </c>
      <c r="G186" s="37">
        <f>IF(A186="","",IFERROR(INDEX('Sign-out log'!$F$2:$F$501,MATCH(A186,'Sign-out log'!$P$2:$P$501,0))&amp;"",""))</f>
      </c>
      <c r="H186" s="37">
        <f>IF(A186="","",IFERROR(INDEX('Sign-out log'!$I$2:$I$501,MATCH(A186,'Sign-out log'!$P$2:$P$501,0))&amp;"",""))</f>
      </c>
      <c r="I186" s="39">
        <f>IF(A186="","",COUNTIF('Sign-out log'!$B$2:$B$501,A186))</f>
      </c>
      <c r="J186" s="36"/>
    </row>
    <row r="187">
      <c r="A187" s="31"/>
      <c r="B187" s="30"/>
      <c r="C187" s="31"/>
      <c r="D187" s="30"/>
      <c r="E187" s="30"/>
      <c r="F187" s="38">
        <f>IF(A187="","",IF(COUNTIFS('Sign-out log'!$B$2:$B$501,A187,'Sign-out log'!$A$2:$A$501,"Overdue")&gt;0,"Overdue",IF(COUNTIF('Sign-out log'!$P$2:$P$501,A187)&gt;0,"Out","In")))</f>
      </c>
      <c r="G187" s="37">
        <f>IF(A187="","",IFERROR(INDEX('Sign-out log'!$F$2:$F$501,MATCH(A187,'Sign-out log'!$P$2:$P$501,0))&amp;"",""))</f>
      </c>
      <c r="H187" s="37">
        <f>IF(A187="","",IFERROR(INDEX('Sign-out log'!$I$2:$I$501,MATCH(A187,'Sign-out log'!$P$2:$P$501,0))&amp;"",""))</f>
      </c>
      <c r="I187" s="39">
        <f>IF(A187="","",COUNTIF('Sign-out log'!$B$2:$B$501,A187))</f>
      </c>
      <c r="J187" s="36"/>
    </row>
    <row r="188">
      <c r="A188" s="31"/>
      <c r="B188" s="30"/>
      <c r="C188" s="31"/>
      <c r="D188" s="30"/>
      <c r="E188" s="30"/>
      <c r="F188" s="38">
        <f>IF(A188="","",IF(COUNTIFS('Sign-out log'!$B$2:$B$501,A188,'Sign-out log'!$A$2:$A$501,"Overdue")&gt;0,"Overdue",IF(COUNTIF('Sign-out log'!$P$2:$P$501,A188)&gt;0,"Out","In")))</f>
      </c>
      <c r="G188" s="37">
        <f>IF(A188="","",IFERROR(INDEX('Sign-out log'!$F$2:$F$501,MATCH(A188,'Sign-out log'!$P$2:$P$501,0))&amp;"",""))</f>
      </c>
      <c r="H188" s="37">
        <f>IF(A188="","",IFERROR(INDEX('Sign-out log'!$I$2:$I$501,MATCH(A188,'Sign-out log'!$P$2:$P$501,0))&amp;"",""))</f>
      </c>
      <c r="I188" s="39">
        <f>IF(A188="","",COUNTIF('Sign-out log'!$B$2:$B$501,A188))</f>
      </c>
      <c r="J188" s="36"/>
    </row>
    <row r="189">
      <c r="A189" s="31"/>
      <c r="B189" s="30"/>
      <c r="C189" s="31"/>
      <c r="D189" s="30"/>
      <c r="E189" s="30"/>
      <c r="F189" s="38">
        <f>IF(A189="","",IF(COUNTIFS('Sign-out log'!$B$2:$B$501,A189,'Sign-out log'!$A$2:$A$501,"Overdue")&gt;0,"Overdue",IF(COUNTIF('Sign-out log'!$P$2:$P$501,A189)&gt;0,"Out","In")))</f>
      </c>
      <c r="G189" s="37">
        <f>IF(A189="","",IFERROR(INDEX('Sign-out log'!$F$2:$F$501,MATCH(A189,'Sign-out log'!$P$2:$P$501,0))&amp;"",""))</f>
      </c>
      <c r="H189" s="37">
        <f>IF(A189="","",IFERROR(INDEX('Sign-out log'!$I$2:$I$501,MATCH(A189,'Sign-out log'!$P$2:$P$501,0))&amp;"",""))</f>
      </c>
      <c r="I189" s="39">
        <f>IF(A189="","",COUNTIF('Sign-out log'!$B$2:$B$501,A189))</f>
      </c>
      <c r="J189" s="36"/>
    </row>
    <row r="190">
      <c r="A190" s="31"/>
      <c r="B190" s="30"/>
      <c r="C190" s="31"/>
      <c r="D190" s="30"/>
      <c r="E190" s="30"/>
      <c r="F190" s="38">
        <f>IF(A190="","",IF(COUNTIFS('Sign-out log'!$B$2:$B$501,A190,'Sign-out log'!$A$2:$A$501,"Overdue")&gt;0,"Overdue",IF(COUNTIF('Sign-out log'!$P$2:$P$501,A190)&gt;0,"Out","In")))</f>
      </c>
      <c r="G190" s="37">
        <f>IF(A190="","",IFERROR(INDEX('Sign-out log'!$F$2:$F$501,MATCH(A190,'Sign-out log'!$P$2:$P$501,0))&amp;"",""))</f>
      </c>
      <c r="H190" s="37">
        <f>IF(A190="","",IFERROR(INDEX('Sign-out log'!$I$2:$I$501,MATCH(A190,'Sign-out log'!$P$2:$P$501,0))&amp;"",""))</f>
      </c>
      <c r="I190" s="39">
        <f>IF(A190="","",COUNTIF('Sign-out log'!$B$2:$B$501,A190))</f>
      </c>
      <c r="J190" s="36"/>
    </row>
    <row r="191">
      <c r="A191" s="31"/>
      <c r="B191" s="30"/>
      <c r="C191" s="31"/>
      <c r="D191" s="30"/>
      <c r="E191" s="30"/>
      <c r="F191" s="38">
        <f>IF(A191="","",IF(COUNTIFS('Sign-out log'!$B$2:$B$501,A191,'Sign-out log'!$A$2:$A$501,"Overdue")&gt;0,"Overdue",IF(COUNTIF('Sign-out log'!$P$2:$P$501,A191)&gt;0,"Out","In")))</f>
      </c>
      <c r="G191" s="37">
        <f>IF(A191="","",IFERROR(INDEX('Sign-out log'!$F$2:$F$501,MATCH(A191,'Sign-out log'!$P$2:$P$501,0))&amp;"",""))</f>
      </c>
      <c r="H191" s="37">
        <f>IF(A191="","",IFERROR(INDEX('Sign-out log'!$I$2:$I$501,MATCH(A191,'Sign-out log'!$P$2:$P$501,0))&amp;"",""))</f>
      </c>
      <c r="I191" s="39">
        <f>IF(A191="","",COUNTIF('Sign-out log'!$B$2:$B$501,A191))</f>
      </c>
      <c r="J191" s="36"/>
    </row>
    <row r="192">
      <c r="A192" s="31"/>
      <c r="B192" s="30"/>
      <c r="C192" s="31"/>
      <c r="D192" s="30"/>
      <c r="E192" s="30"/>
      <c r="F192" s="38">
        <f>IF(A192="","",IF(COUNTIFS('Sign-out log'!$B$2:$B$501,A192,'Sign-out log'!$A$2:$A$501,"Overdue")&gt;0,"Overdue",IF(COUNTIF('Sign-out log'!$P$2:$P$501,A192)&gt;0,"Out","In")))</f>
      </c>
      <c r="G192" s="37">
        <f>IF(A192="","",IFERROR(INDEX('Sign-out log'!$F$2:$F$501,MATCH(A192,'Sign-out log'!$P$2:$P$501,0))&amp;"",""))</f>
      </c>
      <c r="H192" s="37">
        <f>IF(A192="","",IFERROR(INDEX('Sign-out log'!$I$2:$I$501,MATCH(A192,'Sign-out log'!$P$2:$P$501,0))&amp;"",""))</f>
      </c>
      <c r="I192" s="39">
        <f>IF(A192="","",COUNTIF('Sign-out log'!$B$2:$B$501,A192))</f>
      </c>
      <c r="J192" s="36"/>
    </row>
    <row r="193">
      <c r="A193" s="31"/>
      <c r="B193" s="30"/>
      <c r="C193" s="31"/>
      <c r="D193" s="30"/>
      <c r="E193" s="30"/>
      <c r="F193" s="38">
        <f>IF(A193="","",IF(COUNTIFS('Sign-out log'!$B$2:$B$501,A193,'Sign-out log'!$A$2:$A$501,"Overdue")&gt;0,"Overdue",IF(COUNTIF('Sign-out log'!$P$2:$P$501,A193)&gt;0,"Out","In")))</f>
      </c>
      <c r="G193" s="37">
        <f>IF(A193="","",IFERROR(INDEX('Sign-out log'!$F$2:$F$501,MATCH(A193,'Sign-out log'!$P$2:$P$501,0))&amp;"",""))</f>
      </c>
      <c r="H193" s="37">
        <f>IF(A193="","",IFERROR(INDEX('Sign-out log'!$I$2:$I$501,MATCH(A193,'Sign-out log'!$P$2:$P$501,0))&amp;"",""))</f>
      </c>
      <c r="I193" s="39">
        <f>IF(A193="","",COUNTIF('Sign-out log'!$B$2:$B$501,A193))</f>
      </c>
      <c r="J193" s="36"/>
    </row>
    <row r="194">
      <c r="A194" s="31"/>
      <c r="B194" s="30"/>
      <c r="C194" s="31"/>
      <c r="D194" s="30"/>
      <c r="E194" s="30"/>
      <c r="F194" s="38">
        <f>IF(A194="","",IF(COUNTIFS('Sign-out log'!$B$2:$B$501,A194,'Sign-out log'!$A$2:$A$501,"Overdue")&gt;0,"Overdue",IF(COUNTIF('Sign-out log'!$P$2:$P$501,A194)&gt;0,"Out","In")))</f>
      </c>
      <c r="G194" s="37">
        <f>IF(A194="","",IFERROR(INDEX('Sign-out log'!$F$2:$F$501,MATCH(A194,'Sign-out log'!$P$2:$P$501,0))&amp;"",""))</f>
      </c>
      <c r="H194" s="37">
        <f>IF(A194="","",IFERROR(INDEX('Sign-out log'!$I$2:$I$501,MATCH(A194,'Sign-out log'!$P$2:$P$501,0))&amp;"",""))</f>
      </c>
      <c r="I194" s="39">
        <f>IF(A194="","",COUNTIF('Sign-out log'!$B$2:$B$501,A194))</f>
      </c>
      <c r="J194" s="36"/>
    </row>
    <row r="195">
      <c r="A195" s="31"/>
      <c r="B195" s="30"/>
      <c r="C195" s="31"/>
      <c r="D195" s="30"/>
      <c r="E195" s="30"/>
      <c r="F195" s="38">
        <f>IF(A195="","",IF(COUNTIFS('Sign-out log'!$B$2:$B$501,A195,'Sign-out log'!$A$2:$A$501,"Overdue")&gt;0,"Overdue",IF(COUNTIF('Sign-out log'!$P$2:$P$501,A195)&gt;0,"Out","In")))</f>
      </c>
      <c r="G195" s="37">
        <f>IF(A195="","",IFERROR(INDEX('Sign-out log'!$F$2:$F$501,MATCH(A195,'Sign-out log'!$P$2:$P$501,0))&amp;"",""))</f>
      </c>
      <c r="H195" s="37">
        <f>IF(A195="","",IFERROR(INDEX('Sign-out log'!$I$2:$I$501,MATCH(A195,'Sign-out log'!$P$2:$P$501,0))&amp;"",""))</f>
      </c>
      <c r="I195" s="39">
        <f>IF(A195="","",COUNTIF('Sign-out log'!$B$2:$B$501,A195))</f>
      </c>
      <c r="J195" s="36"/>
    </row>
    <row r="196">
      <c r="A196" s="31"/>
      <c r="B196" s="30"/>
      <c r="C196" s="31"/>
      <c r="D196" s="30"/>
      <c r="E196" s="30"/>
      <c r="F196" s="38">
        <f>IF(A196="","",IF(COUNTIFS('Sign-out log'!$B$2:$B$501,A196,'Sign-out log'!$A$2:$A$501,"Overdue")&gt;0,"Overdue",IF(COUNTIF('Sign-out log'!$P$2:$P$501,A196)&gt;0,"Out","In")))</f>
      </c>
      <c r="G196" s="37">
        <f>IF(A196="","",IFERROR(INDEX('Sign-out log'!$F$2:$F$501,MATCH(A196,'Sign-out log'!$P$2:$P$501,0))&amp;"",""))</f>
      </c>
      <c r="H196" s="37">
        <f>IF(A196="","",IFERROR(INDEX('Sign-out log'!$I$2:$I$501,MATCH(A196,'Sign-out log'!$P$2:$P$501,0))&amp;"",""))</f>
      </c>
      <c r="I196" s="39">
        <f>IF(A196="","",COUNTIF('Sign-out log'!$B$2:$B$501,A196))</f>
      </c>
      <c r="J196" s="36"/>
    </row>
    <row r="197">
      <c r="A197" s="31"/>
      <c r="B197" s="30"/>
      <c r="C197" s="31"/>
      <c r="D197" s="30"/>
      <c r="E197" s="30"/>
      <c r="F197" s="38">
        <f>IF(A197="","",IF(COUNTIFS('Sign-out log'!$B$2:$B$501,A197,'Sign-out log'!$A$2:$A$501,"Overdue")&gt;0,"Overdue",IF(COUNTIF('Sign-out log'!$P$2:$P$501,A197)&gt;0,"Out","In")))</f>
      </c>
      <c r="G197" s="37">
        <f>IF(A197="","",IFERROR(INDEX('Sign-out log'!$F$2:$F$501,MATCH(A197,'Sign-out log'!$P$2:$P$501,0))&amp;"",""))</f>
      </c>
      <c r="H197" s="37">
        <f>IF(A197="","",IFERROR(INDEX('Sign-out log'!$I$2:$I$501,MATCH(A197,'Sign-out log'!$P$2:$P$501,0))&amp;"",""))</f>
      </c>
      <c r="I197" s="39">
        <f>IF(A197="","",COUNTIF('Sign-out log'!$B$2:$B$501,A197))</f>
      </c>
      <c r="J197" s="36"/>
    </row>
    <row r="198">
      <c r="A198" s="31"/>
      <c r="B198" s="30"/>
      <c r="C198" s="31"/>
      <c r="D198" s="30"/>
      <c r="E198" s="30"/>
      <c r="F198" s="38">
        <f>IF(A198="","",IF(COUNTIFS('Sign-out log'!$B$2:$B$501,A198,'Sign-out log'!$A$2:$A$501,"Overdue")&gt;0,"Overdue",IF(COUNTIF('Sign-out log'!$P$2:$P$501,A198)&gt;0,"Out","In")))</f>
      </c>
      <c r="G198" s="37">
        <f>IF(A198="","",IFERROR(INDEX('Sign-out log'!$F$2:$F$501,MATCH(A198,'Sign-out log'!$P$2:$P$501,0))&amp;"",""))</f>
      </c>
      <c r="H198" s="37">
        <f>IF(A198="","",IFERROR(INDEX('Sign-out log'!$I$2:$I$501,MATCH(A198,'Sign-out log'!$P$2:$P$501,0))&amp;"",""))</f>
      </c>
      <c r="I198" s="39">
        <f>IF(A198="","",COUNTIF('Sign-out log'!$B$2:$B$501,A198))</f>
      </c>
      <c r="J198" s="36"/>
    </row>
    <row r="199">
      <c r="A199" s="31"/>
      <c r="B199" s="30"/>
      <c r="C199" s="31"/>
      <c r="D199" s="30"/>
      <c r="E199" s="30"/>
      <c r="F199" s="38">
        <f>IF(A199="","",IF(COUNTIFS('Sign-out log'!$B$2:$B$501,A199,'Sign-out log'!$A$2:$A$501,"Overdue")&gt;0,"Overdue",IF(COUNTIF('Sign-out log'!$P$2:$P$501,A199)&gt;0,"Out","In")))</f>
      </c>
      <c r="G199" s="37">
        <f>IF(A199="","",IFERROR(INDEX('Sign-out log'!$F$2:$F$501,MATCH(A199,'Sign-out log'!$P$2:$P$501,0))&amp;"",""))</f>
      </c>
      <c r="H199" s="37">
        <f>IF(A199="","",IFERROR(INDEX('Sign-out log'!$I$2:$I$501,MATCH(A199,'Sign-out log'!$P$2:$P$501,0))&amp;"",""))</f>
      </c>
      <c r="I199" s="39">
        <f>IF(A199="","",COUNTIF('Sign-out log'!$B$2:$B$501,A199))</f>
      </c>
      <c r="J199" s="36"/>
    </row>
    <row r="200">
      <c r="A200" s="31"/>
      <c r="B200" s="30"/>
      <c r="C200" s="31"/>
      <c r="D200" s="30"/>
      <c r="E200" s="30"/>
      <c r="F200" s="38">
        <f>IF(A200="","",IF(COUNTIFS('Sign-out log'!$B$2:$B$501,A200,'Sign-out log'!$A$2:$A$501,"Overdue")&gt;0,"Overdue",IF(COUNTIF('Sign-out log'!$P$2:$P$501,A200)&gt;0,"Out","In")))</f>
      </c>
      <c r="G200" s="37">
        <f>IF(A200="","",IFERROR(INDEX('Sign-out log'!$F$2:$F$501,MATCH(A200,'Sign-out log'!$P$2:$P$501,0))&amp;"",""))</f>
      </c>
      <c r="H200" s="37">
        <f>IF(A200="","",IFERROR(INDEX('Sign-out log'!$I$2:$I$501,MATCH(A200,'Sign-out log'!$P$2:$P$501,0))&amp;"",""))</f>
      </c>
      <c r="I200" s="39">
        <f>IF(A200="","",COUNTIF('Sign-out log'!$B$2:$B$501,A200))</f>
      </c>
      <c r="J200" s="36"/>
    </row>
    <row r="201">
      <c r="A201" s="31"/>
      <c r="B201" s="30"/>
      <c r="C201" s="31"/>
      <c r="D201" s="30"/>
      <c r="E201" s="30"/>
      <c r="F201" s="38">
        <f>IF(A201="","",IF(COUNTIFS('Sign-out log'!$B$2:$B$501,A201,'Sign-out log'!$A$2:$A$501,"Overdue")&gt;0,"Overdue",IF(COUNTIF('Sign-out log'!$P$2:$P$501,A201)&gt;0,"Out","In")))</f>
      </c>
      <c r="G201" s="37">
        <f>IF(A201="","",IFERROR(INDEX('Sign-out log'!$F$2:$F$501,MATCH(A201,'Sign-out log'!$P$2:$P$501,0))&amp;"",""))</f>
      </c>
      <c r="H201" s="37">
        <f>IF(A201="","",IFERROR(INDEX('Sign-out log'!$I$2:$I$501,MATCH(A201,'Sign-out log'!$P$2:$P$501,0))&amp;"",""))</f>
      </c>
      <c r="I201" s="39">
        <f>IF(A201="","",COUNTIF('Sign-out log'!$B$2:$B$501,A201))</f>
      </c>
      <c r="J201" s="36"/>
    </row>
    <row r="202">
      <c r="A202" s="31"/>
      <c r="B202" s="30"/>
      <c r="C202" s="31"/>
      <c r="D202" s="30"/>
      <c r="E202" s="30"/>
      <c r="F202" s="38">
        <f>IF(A202="","",IF(COUNTIFS('Sign-out log'!$B$2:$B$501,A202,'Sign-out log'!$A$2:$A$501,"Overdue")&gt;0,"Overdue",IF(COUNTIF('Sign-out log'!$P$2:$P$501,A202)&gt;0,"Out","In")))</f>
      </c>
      <c r="G202" s="37">
        <f>IF(A202="","",IFERROR(INDEX('Sign-out log'!$F$2:$F$501,MATCH(A202,'Sign-out log'!$P$2:$P$501,0))&amp;"",""))</f>
      </c>
      <c r="H202" s="37">
        <f>IF(A202="","",IFERROR(INDEX('Sign-out log'!$I$2:$I$501,MATCH(A202,'Sign-out log'!$P$2:$P$501,0))&amp;"",""))</f>
      </c>
      <c r="I202" s="39">
        <f>IF(A202="","",COUNTIF('Sign-out log'!$B$2:$B$501,A202))</f>
      </c>
      <c r="J202" s="36"/>
    </row>
    <row r="203">
      <c r="A203" s="31"/>
      <c r="B203" s="30"/>
      <c r="C203" s="31"/>
      <c r="D203" s="30"/>
      <c r="E203" s="30"/>
      <c r="F203" s="38">
        <f>IF(A203="","",IF(COUNTIFS('Sign-out log'!$B$2:$B$501,A203,'Sign-out log'!$A$2:$A$501,"Overdue")&gt;0,"Overdue",IF(COUNTIF('Sign-out log'!$P$2:$P$501,A203)&gt;0,"Out","In")))</f>
      </c>
      <c r="G203" s="37">
        <f>IF(A203="","",IFERROR(INDEX('Sign-out log'!$F$2:$F$501,MATCH(A203,'Sign-out log'!$P$2:$P$501,0))&amp;"",""))</f>
      </c>
      <c r="H203" s="37">
        <f>IF(A203="","",IFERROR(INDEX('Sign-out log'!$I$2:$I$501,MATCH(A203,'Sign-out log'!$P$2:$P$501,0))&amp;"",""))</f>
      </c>
      <c r="I203" s="39">
        <f>IF(A203="","",COUNTIF('Sign-out log'!$B$2:$B$501,A203))</f>
      </c>
      <c r="J203" s="36"/>
    </row>
    <row r="204">
      <c r="A204" s="31"/>
      <c r="B204" s="30"/>
      <c r="C204" s="31"/>
      <c r="D204" s="30"/>
      <c r="E204" s="30"/>
      <c r="F204" s="38">
        <f>IF(A204="","",IF(COUNTIFS('Sign-out log'!$B$2:$B$501,A204,'Sign-out log'!$A$2:$A$501,"Overdue")&gt;0,"Overdue",IF(COUNTIF('Sign-out log'!$P$2:$P$501,A204)&gt;0,"Out","In")))</f>
      </c>
      <c r="G204" s="37">
        <f>IF(A204="","",IFERROR(INDEX('Sign-out log'!$F$2:$F$501,MATCH(A204,'Sign-out log'!$P$2:$P$501,0))&amp;"",""))</f>
      </c>
      <c r="H204" s="37">
        <f>IF(A204="","",IFERROR(INDEX('Sign-out log'!$I$2:$I$501,MATCH(A204,'Sign-out log'!$P$2:$P$501,0))&amp;"",""))</f>
      </c>
      <c r="I204" s="39">
        <f>IF(A204="","",COUNTIF('Sign-out log'!$B$2:$B$501,A204))</f>
      </c>
      <c r="J204" s="36"/>
    </row>
    <row r="205">
      <c r="A205" s="31"/>
      <c r="B205" s="30"/>
      <c r="C205" s="31"/>
      <c r="D205" s="30"/>
      <c r="E205" s="30"/>
      <c r="F205" s="38">
        <f>IF(A205="","",IF(COUNTIFS('Sign-out log'!$B$2:$B$501,A205,'Sign-out log'!$A$2:$A$501,"Overdue")&gt;0,"Overdue",IF(COUNTIF('Sign-out log'!$P$2:$P$501,A205)&gt;0,"Out","In")))</f>
      </c>
      <c r="G205" s="37">
        <f>IF(A205="","",IFERROR(INDEX('Sign-out log'!$F$2:$F$501,MATCH(A205,'Sign-out log'!$P$2:$P$501,0))&amp;"",""))</f>
      </c>
      <c r="H205" s="37">
        <f>IF(A205="","",IFERROR(INDEX('Sign-out log'!$I$2:$I$501,MATCH(A205,'Sign-out log'!$P$2:$P$501,0))&amp;"",""))</f>
      </c>
      <c r="I205" s="39">
        <f>IF(A205="","",COUNTIF('Sign-out log'!$B$2:$B$501,A205))</f>
      </c>
      <c r="J205" s="36"/>
    </row>
    <row r="206">
      <c r="A206" s="31"/>
      <c r="B206" s="30"/>
      <c r="C206" s="31"/>
      <c r="D206" s="30"/>
      <c r="E206" s="30"/>
      <c r="F206" s="38">
        <f>IF(A206="","",IF(COUNTIFS('Sign-out log'!$B$2:$B$501,A206,'Sign-out log'!$A$2:$A$501,"Overdue")&gt;0,"Overdue",IF(COUNTIF('Sign-out log'!$P$2:$P$501,A206)&gt;0,"Out","In")))</f>
      </c>
      <c r="G206" s="37">
        <f>IF(A206="","",IFERROR(INDEX('Sign-out log'!$F$2:$F$501,MATCH(A206,'Sign-out log'!$P$2:$P$501,0))&amp;"",""))</f>
      </c>
      <c r="H206" s="37">
        <f>IF(A206="","",IFERROR(INDEX('Sign-out log'!$I$2:$I$501,MATCH(A206,'Sign-out log'!$P$2:$P$501,0))&amp;"",""))</f>
      </c>
      <c r="I206" s="39">
        <f>IF(A206="","",COUNTIF('Sign-out log'!$B$2:$B$501,A206))</f>
      </c>
      <c r="J206" s="36"/>
    </row>
    <row r="207">
      <c r="A207" s="31"/>
      <c r="B207" s="30"/>
      <c r="C207" s="31"/>
      <c r="D207" s="30"/>
      <c r="E207" s="30"/>
      <c r="F207" s="38">
        <f>IF(A207="","",IF(COUNTIFS('Sign-out log'!$B$2:$B$501,A207,'Sign-out log'!$A$2:$A$501,"Overdue")&gt;0,"Overdue",IF(COUNTIF('Sign-out log'!$P$2:$P$501,A207)&gt;0,"Out","In")))</f>
      </c>
      <c r="G207" s="37">
        <f>IF(A207="","",IFERROR(INDEX('Sign-out log'!$F$2:$F$501,MATCH(A207,'Sign-out log'!$P$2:$P$501,0))&amp;"",""))</f>
      </c>
      <c r="H207" s="37">
        <f>IF(A207="","",IFERROR(INDEX('Sign-out log'!$I$2:$I$501,MATCH(A207,'Sign-out log'!$P$2:$P$501,0))&amp;"",""))</f>
      </c>
      <c r="I207" s="39">
        <f>IF(A207="","",COUNTIF('Sign-out log'!$B$2:$B$501,A207))</f>
      </c>
      <c r="J207" s="36"/>
    </row>
    <row r="208">
      <c r="A208" s="31"/>
      <c r="B208" s="30"/>
      <c r="C208" s="31"/>
      <c r="D208" s="30"/>
      <c r="E208" s="30"/>
      <c r="F208" s="38">
        <f>IF(A208="","",IF(COUNTIFS('Sign-out log'!$B$2:$B$501,A208,'Sign-out log'!$A$2:$A$501,"Overdue")&gt;0,"Overdue",IF(COUNTIF('Sign-out log'!$P$2:$P$501,A208)&gt;0,"Out","In")))</f>
      </c>
      <c r="G208" s="37">
        <f>IF(A208="","",IFERROR(INDEX('Sign-out log'!$F$2:$F$501,MATCH(A208,'Sign-out log'!$P$2:$P$501,0))&amp;"",""))</f>
      </c>
      <c r="H208" s="37">
        <f>IF(A208="","",IFERROR(INDEX('Sign-out log'!$I$2:$I$501,MATCH(A208,'Sign-out log'!$P$2:$P$501,0))&amp;"",""))</f>
      </c>
      <c r="I208" s="39">
        <f>IF(A208="","",COUNTIF('Sign-out log'!$B$2:$B$501,A208))</f>
      </c>
      <c r="J208" s="36"/>
    </row>
    <row r="209">
      <c r="A209" s="31"/>
      <c r="B209" s="30"/>
      <c r="C209" s="31"/>
      <c r="D209" s="30"/>
      <c r="E209" s="30"/>
      <c r="F209" s="38">
        <f>IF(A209="","",IF(COUNTIFS('Sign-out log'!$B$2:$B$501,A209,'Sign-out log'!$A$2:$A$501,"Overdue")&gt;0,"Overdue",IF(COUNTIF('Sign-out log'!$P$2:$P$501,A209)&gt;0,"Out","In")))</f>
      </c>
      <c r="G209" s="37">
        <f>IF(A209="","",IFERROR(INDEX('Sign-out log'!$F$2:$F$501,MATCH(A209,'Sign-out log'!$P$2:$P$501,0))&amp;"",""))</f>
      </c>
      <c r="H209" s="37">
        <f>IF(A209="","",IFERROR(INDEX('Sign-out log'!$I$2:$I$501,MATCH(A209,'Sign-out log'!$P$2:$P$501,0))&amp;"",""))</f>
      </c>
      <c r="I209" s="39">
        <f>IF(A209="","",COUNTIF('Sign-out log'!$B$2:$B$501,A209))</f>
      </c>
      <c r="J209" s="36"/>
    </row>
    <row r="210">
      <c r="A210" s="31"/>
      <c r="B210" s="30"/>
      <c r="C210" s="31"/>
      <c r="D210" s="30"/>
      <c r="E210" s="30"/>
      <c r="F210" s="38">
        <f>IF(A210="","",IF(COUNTIFS('Sign-out log'!$B$2:$B$501,A210,'Sign-out log'!$A$2:$A$501,"Overdue")&gt;0,"Overdue",IF(COUNTIF('Sign-out log'!$P$2:$P$501,A210)&gt;0,"Out","In")))</f>
      </c>
      <c r="G210" s="37">
        <f>IF(A210="","",IFERROR(INDEX('Sign-out log'!$F$2:$F$501,MATCH(A210,'Sign-out log'!$P$2:$P$501,0))&amp;"",""))</f>
      </c>
      <c r="H210" s="37">
        <f>IF(A210="","",IFERROR(INDEX('Sign-out log'!$I$2:$I$501,MATCH(A210,'Sign-out log'!$P$2:$P$501,0))&amp;"",""))</f>
      </c>
      <c r="I210" s="39">
        <f>IF(A210="","",COUNTIF('Sign-out log'!$B$2:$B$501,A210))</f>
      </c>
      <c r="J210" s="36"/>
    </row>
    <row r="211">
      <c r="A211" s="31"/>
      <c r="B211" s="30"/>
      <c r="C211" s="31"/>
      <c r="D211" s="30"/>
      <c r="E211" s="30"/>
      <c r="F211" s="38">
        <f>IF(A211="","",IF(COUNTIFS('Sign-out log'!$B$2:$B$501,A211,'Sign-out log'!$A$2:$A$501,"Overdue")&gt;0,"Overdue",IF(COUNTIF('Sign-out log'!$P$2:$P$501,A211)&gt;0,"Out","In")))</f>
      </c>
      <c r="G211" s="37">
        <f>IF(A211="","",IFERROR(INDEX('Sign-out log'!$F$2:$F$501,MATCH(A211,'Sign-out log'!$P$2:$P$501,0))&amp;"",""))</f>
      </c>
      <c r="H211" s="37">
        <f>IF(A211="","",IFERROR(INDEX('Sign-out log'!$I$2:$I$501,MATCH(A211,'Sign-out log'!$P$2:$P$501,0))&amp;"",""))</f>
      </c>
      <c r="I211" s="39">
        <f>IF(A211="","",COUNTIF('Sign-out log'!$B$2:$B$501,A211))</f>
      </c>
      <c r="J211" s="36"/>
    </row>
    <row r="212">
      <c r="A212" s="31"/>
      <c r="B212" s="30"/>
      <c r="C212" s="31"/>
      <c r="D212" s="30"/>
      <c r="E212" s="30"/>
      <c r="F212" s="38">
        <f>IF(A212="","",IF(COUNTIFS('Sign-out log'!$B$2:$B$501,A212,'Sign-out log'!$A$2:$A$501,"Overdue")&gt;0,"Overdue",IF(COUNTIF('Sign-out log'!$P$2:$P$501,A212)&gt;0,"Out","In")))</f>
      </c>
      <c r="G212" s="37">
        <f>IF(A212="","",IFERROR(INDEX('Sign-out log'!$F$2:$F$501,MATCH(A212,'Sign-out log'!$P$2:$P$501,0))&amp;"",""))</f>
      </c>
      <c r="H212" s="37">
        <f>IF(A212="","",IFERROR(INDEX('Sign-out log'!$I$2:$I$501,MATCH(A212,'Sign-out log'!$P$2:$P$501,0))&amp;"",""))</f>
      </c>
      <c r="I212" s="39">
        <f>IF(A212="","",COUNTIF('Sign-out log'!$B$2:$B$501,A212))</f>
      </c>
      <c r="J212" s="36"/>
    </row>
    <row r="213">
      <c r="A213" s="31"/>
      <c r="B213" s="30"/>
      <c r="C213" s="31"/>
      <c r="D213" s="30"/>
      <c r="E213" s="30"/>
      <c r="F213" s="38">
        <f>IF(A213="","",IF(COUNTIFS('Sign-out log'!$B$2:$B$501,A213,'Sign-out log'!$A$2:$A$501,"Overdue")&gt;0,"Overdue",IF(COUNTIF('Sign-out log'!$P$2:$P$501,A213)&gt;0,"Out","In")))</f>
      </c>
      <c r="G213" s="37">
        <f>IF(A213="","",IFERROR(INDEX('Sign-out log'!$F$2:$F$501,MATCH(A213,'Sign-out log'!$P$2:$P$501,0))&amp;"",""))</f>
      </c>
      <c r="H213" s="37">
        <f>IF(A213="","",IFERROR(INDEX('Sign-out log'!$I$2:$I$501,MATCH(A213,'Sign-out log'!$P$2:$P$501,0))&amp;"",""))</f>
      </c>
      <c r="I213" s="39">
        <f>IF(A213="","",COUNTIF('Sign-out log'!$B$2:$B$501,A213))</f>
      </c>
      <c r="J213" s="36"/>
    </row>
    <row r="214">
      <c r="A214" s="31"/>
      <c r="B214" s="30"/>
      <c r="C214" s="31"/>
      <c r="D214" s="30"/>
      <c r="E214" s="30"/>
      <c r="F214" s="38">
        <f>IF(A214="","",IF(COUNTIFS('Sign-out log'!$B$2:$B$501,A214,'Sign-out log'!$A$2:$A$501,"Overdue")&gt;0,"Overdue",IF(COUNTIF('Sign-out log'!$P$2:$P$501,A214)&gt;0,"Out","In")))</f>
      </c>
      <c r="G214" s="37">
        <f>IF(A214="","",IFERROR(INDEX('Sign-out log'!$F$2:$F$501,MATCH(A214,'Sign-out log'!$P$2:$P$501,0))&amp;"",""))</f>
      </c>
      <c r="H214" s="37">
        <f>IF(A214="","",IFERROR(INDEX('Sign-out log'!$I$2:$I$501,MATCH(A214,'Sign-out log'!$P$2:$P$501,0))&amp;"",""))</f>
      </c>
      <c r="I214" s="39">
        <f>IF(A214="","",COUNTIF('Sign-out log'!$B$2:$B$501,A214))</f>
      </c>
      <c r="J214" s="36"/>
    </row>
    <row r="215">
      <c r="A215" s="31"/>
      <c r="B215" s="30"/>
      <c r="C215" s="31"/>
      <c r="D215" s="30"/>
      <c r="E215" s="30"/>
      <c r="F215" s="38">
        <f>IF(A215="","",IF(COUNTIFS('Sign-out log'!$B$2:$B$501,A215,'Sign-out log'!$A$2:$A$501,"Overdue")&gt;0,"Overdue",IF(COUNTIF('Sign-out log'!$P$2:$P$501,A215)&gt;0,"Out","In")))</f>
      </c>
      <c r="G215" s="37">
        <f>IF(A215="","",IFERROR(INDEX('Sign-out log'!$F$2:$F$501,MATCH(A215,'Sign-out log'!$P$2:$P$501,0))&amp;"",""))</f>
      </c>
      <c r="H215" s="37">
        <f>IF(A215="","",IFERROR(INDEX('Sign-out log'!$I$2:$I$501,MATCH(A215,'Sign-out log'!$P$2:$P$501,0))&amp;"",""))</f>
      </c>
      <c r="I215" s="39">
        <f>IF(A215="","",COUNTIF('Sign-out log'!$B$2:$B$501,A215))</f>
      </c>
      <c r="J215" s="36"/>
    </row>
    <row r="216">
      <c r="A216" s="31"/>
      <c r="B216" s="30"/>
      <c r="C216" s="31"/>
      <c r="D216" s="30"/>
      <c r="E216" s="30"/>
      <c r="F216" s="38">
        <f>IF(A216="","",IF(COUNTIFS('Sign-out log'!$B$2:$B$501,A216,'Sign-out log'!$A$2:$A$501,"Overdue")&gt;0,"Overdue",IF(COUNTIF('Sign-out log'!$P$2:$P$501,A216)&gt;0,"Out","In")))</f>
      </c>
      <c r="G216" s="37">
        <f>IF(A216="","",IFERROR(INDEX('Sign-out log'!$F$2:$F$501,MATCH(A216,'Sign-out log'!$P$2:$P$501,0))&amp;"",""))</f>
      </c>
      <c r="H216" s="37">
        <f>IF(A216="","",IFERROR(INDEX('Sign-out log'!$I$2:$I$501,MATCH(A216,'Sign-out log'!$P$2:$P$501,0))&amp;"",""))</f>
      </c>
      <c r="I216" s="39">
        <f>IF(A216="","",COUNTIF('Sign-out log'!$B$2:$B$501,A216))</f>
      </c>
      <c r="J216" s="36"/>
    </row>
    <row r="217">
      <c r="A217" s="31"/>
      <c r="B217" s="30"/>
      <c r="C217" s="31"/>
      <c r="D217" s="30"/>
      <c r="E217" s="30"/>
      <c r="F217" s="38">
        <f>IF(A217="","",IF(COUNTIFS('Sign-out log'!$B$2:$B$501,A217,'Sign-out log'!$A$2:$A$501,"Overdue")&gt;0,"Overdue",IF(COUNTIF('Sign-out log'!$P$2:$P$501,A217)&gt;0,"Out","In")))</f>
      </c>
      <c r="G217" s="37">
        <f>IF(A217="","",IFERROR(INDEX('Sign-out log'!$F$2:$F$501,MATCH(A217,'Sign-out log'!$P$2:$P$501,0))&amp;"",""))</f>
      </c>
      <c r="H217" s="37">
        <f>IF(A217="","",IFERROR(INDEX('Sign-out log'!$I$2:$I$501,MATCH(A217,'Sign-out log'!$P$2:$P$501,0))&amp;"",""))</f>
      </c>
      <c r="I217" s="39">
        <f>IF(A217="","",COUNTIF('Sign-out log'!$B$2:$B$501,A217))</f>
      </c>
      <c r="J217" s="36"/>
    </row>
    <row r="218">
      <c r="A218" s="31"/>
      <c r="B218" s="30"/>
      <c r="C218" s="31"/>
      <c r="D218" s="30"/>
      <c r="E218" s="30"/>
      <c r="F218" s="38">
        <f>IF(A218="","",IF(COUNTIFS('Sign-out log'!$B$2:$B$501,A218,'Sign-out log'!$A$2:$A$501,"Overdue")&gt;0,"Overdue",IF(COUNTIF('Sign-out log'!$P$2:$P$501,A218)&gt;0,"Out","In")))</f>
      </c>
      <c r="G218" s="37">
        <f>IF(A218="","",IFERROR(INDEX('Sign-out log'!$F$2:$F$501,MATCH(A218,'Sign-out log'!$P$2:$P$501,0))&amp;"",""))</f>
      </c>
      <c r="H218" s="37">
        <f>IF(A218="","",IFERROR(INDEX('Sign-out log'!$I$2:$I$501,MATCH(A218,'Sign-out log'!$P$2:$P$501,0))&amp;"",""))</f>
      </c>
      <c r="I218" s="39">
        <f>IF(A218="","",COUNTIF('Sign-out log'!$B$2:$B$501,A218))</f>
      </c>
      <c r="J218" s="36"/>
    </row>
    <row r="219">
      <c r="A219" s="31"/>
      <c r="B219" s="30"/>
      <c r="C219" s="31"/>
      <c r="D219" s="30"/>
      <c r="E219" s="30"/>
      <c r="F219" s="38">
        <f>IF(A219="","",IF(COUNTIFS('Sign-out log'!$B$2:$B$501,A219,'Sign-out log'!$A$2:$A$501,"Overdue")&gt;0,"Overdue",IF(COUNTIF('Sign-out log'!$P$2:$P$501,A219)&gt;0,"Out","In")))</f>
      </c>
      <c r="G219" s="37">
        <f>IF(A219="","",IFERROR(INDEX('Sign-out log'!$F$2:$F$501,MATCH(A219,'Sign-out log'!$P$2:$P$501,0))&amp;"",""))</f>
      </c>
      <c r="H219" s="37">
        <f>IF(A219="","",IFERROR(INDEX('Sign-out log'!$I$2:$I$501,MATCH(A219,'Sign-out log'!$P$2:$P$501,0))&amp;"",""))</f>
      </c>
      <c r="I219" s="39">
        <f>IF(A219="","",COUNTIF('Sign-out log'!$B$2:$B$501,A219))</f>
      </c>
      <c r="J219" s="36"/>
    </row>
    <row r="220">
      <c r="A220" s="31"/>
      <c r="B220" s="30"/>
      <c r="C220" s="31"/>
      <c r="D220" s="30"/>
      <c r="E220" s="30"/>
      <c r="F220" s="38">
        <f>IF(A220="","",IF(COUNTIFS('Sign-out log'!$B$2:$B$501,A220,'Sign-out log'!$A$2:$A$501,"Overdue")&gt;0,"Overdue",IF(COUNTIF('Sign-out log'!$P$2:$P$501,A220)&gt;0,"Out","In")))</f>
      </c>
      <c r="G220" s="37">
        <f>IF(A220="","",IFERROR(INDEX('Sign-out log'!$F$2:$F$501,MATCH(A220,'Sign-out log'!$P$2:$P$501,0))&amp;"",""))</f>
      </c>
      <c r="H220" s="37">
        <f>IF(A220="","",IFERROR(INDEX('Sign-out log'!$I$2:$I$501,MATCH(A220,'Sign-out log'!$P$2:$P$501,0))&amp;"",""))</f>
      </c>
      <c r="I220" s="39">
        <f>IF(A220="","",COUNTIF('Sign-out log'!$B$2:$B$501,A220))</f>
      </c>
      <c r="J220" s="36"/>
    </row>
    <row r="221">
      <c r="A221" s="31"/>
      <c r="B221" s="30"/>
      <c r="C221" s="31"/>
      <c r="D221" s="30"/>
      <c r="E221" s="30"/>
      <c r="F221" s="38">
        <f>IF(A221="","",IF(COUNTIFS('Sign-out log'!$B$2:$B$501,A221,'Sign-out log'!$A$2:$A$501,"Overdue")&gt;0,"Overdue",IF(COUNTIF('Sign-out log'!$P$2:$P$501,A221)&gt;0,"Out","In")))</f>
      </c>
      <c r="G221" s="37">
        <f>IF(A221="","",IFERROR(INDEX('Sign-out log'!$F$2:$F$501,MATCH(A221,'Sign-out log'!$P$2:$P$501,0))&amp;"",""))</f>
      </c>
      <c r="H221" s="37">
        <f>IF(A221="","",IFERROR(INDEX('Sign-out log'!$I$2:$I$501,MATCH(A221,'Sign-out log'!$P$2:$P$501,0))&amp;"",""))</f>
      </c>
      <c r="I221" s="39">
        <f>IF(A221="","",COUNTIF('Sign-out log'!$B$2:$B$501,A221))</f>
      </c>
      <c r="J221" s="36"/>
    </row>
    <row r="222">
      <c r="A222" s="31"/>
      <c r="B222" s="30"/>
      <c r="C222" s="31"/>
      <c r="D222" s="30"/>
      <c r="E222" s="30"/>
      <c r="F222" s="38">
        <f>IF(A222="","",IF(COUNTIFS('Sign-out log'!$B$2:$B$501,A222,'Sign-out log'!$A$2:$A$501,"Overdue")&gt;0,"Overdue",IF(COUNTIF('Sign-out log'!$P$2:$P$501,A222)&gt;0,"Out","In")))</f>
      </c>
      <c r="G222" s="37">
        <f>IF(A222="","",IFERROR(INDEX('Sign-out log'!$F$2:$F$501,MATCH(A222,'Sign-out log'!$P$2:$P$501,0))&amp;"",""))</f>
      </c>
      <c r="H222" s="37">
        <f>IF(A222="","",IFERROR(INDEX('Sign-out log'!$I$2:$I$501,MATCH(A222,'Sign-out log'!$P$2:$P$501,0))&amp;"",""))</f>
      </c>
      <c r="I222" s="39">
        <f>IF(A222="","",COUNTIF('Sign-out log'!$B$2:$B$501,A222))</f>
      </c>
      <c r="J222" s="36"/>
    </row>
    <row r="223">
      <c r="A223" s="31"/>
      <c r="B223" s="30"/>
      <c r="C223" s="31"/>
      <c r="D223" s="30"/>
      <c r="E223" s="30"/>
      <c r="F223" s="38">
        <f>IF(A223="","",IF(COUNTIFS('Sign-out log'!$B$2:$B$501,A223,'Sign-out log'!$A$2:$A$501,"Overdue")&gt;0,"Overdue",IF(COUNTIF('Sign-out log'!$P$2:$P$501,A223)&gt;0,"Out","In")))</f>
      </c>
      <c r="G223" s="37">
        <f>IF(A223="","",IFERROR(INDEX('Sign-out log'!$F$2:$F$501,MATCH(A223,'Sign-out log'!$P$2:$P$501,0))&amp;"",""))</f>
      </c>
      <c r="H223" s="37">
        <f>IF(A223="","",IFERROR(INDEX('Sign-out log'!$I$2:$I$501,MATCH(A223,'Sign-out log'!$P$2:$P$501,0))&amp;"",""))</f>
      </c>
      <c r="I223" s="39">
        <f>IF(A223="","",COUNTIF('Sign-out log'!$B$2:$B$501,A223))</f>
      </c>
      <c r="J223" s="36"/>
    </row>
    <row r="224">
      <c r="A224" s="31"/>
      <c r="B224" s="30"/>
      <c r="C224" s="31"/>
      <c r="D224" s="30"/>
      <c r="E224" s="30"/>
      <c r="F224" s="38">
        <f>IF(A224="","",IF(COUNTIFS('Sign-out log'!$B$2:$B$501,A224,'Sign-out log'!$A$2:$A$501,"Overdue")&gt;0,"Overdue",IF(COUNTIF('Sign-out log'!$P$2:$P$501,A224)&gt;0,"Out","In")))</f>
      </c>
      <c r="G224" s="37">
        <f>IF(A224="","",IFERROR(INDEX('Sign-out log'!$F$2:$F$501,MATCH(A224,'Sign-out log'!$P$2:$P$501,0))&amp;"",""))</f>
      </c>
      <c r="H224" s="37">
        <f>IF(A224="","",IFERROR(INDEX('Sign-out log'!$I$2:$I$501,MATCH(A224,'Sign-out log'!$P$2:$P$501,0))&amp;"",""))</f>
      </c>
      <c r="I224" s="39">
        <f>IF(A224="","",COUNTIF('Sign-out log'!$B$2:$B$501,A224))</f>
      </c>
      <c r="J224" s="36"/>
    </row>
    <row r="225">
      <c r="A225" s="31"/>
      <c r="B225" s="30"/>
      <c r="C225" s="31"/>
      <c r="D225" s="30"/>
      <c r="E225" s="30"/>
      <c r="F225" s="38">
        <f>IF(A225="","",IF(COUNTIFS('Sign-out log'!$B$2:$B$501,A225,'Sign-out log'!$A$2:$A$501,"Overdue")&gt;0,"Overdue",IF(COUNTIF('Sign-out log'!$P$2:$P$501,A225)&gt;0,"Out","In")))</f>
      </c>
      <c r="G225" s="37">
        <f>IF(A225="","",IFERROR(INDEX('Sign-out log'!$F$2:$F$501,MATCH(A225,'Sign-out log'!$P$2:$P$501,0))&amp;"",""))</f>
      </c>
      <c r="H225" s="37">
        <f>IF(A225="","",IFERROR(INDEX('Sign-out log'!$I$2:$I$501,MATCH(A225,'Sign-out log'!$P$2:$P$501,0))&amp;"",""))</f>
      </c>
      <c r="I225" s="39">
        <f>IF(A225="","",COUNTIF('Sign-out log'!$B$2:$B$501,A225))</f>
      </c>
      <c r="J225" s="36"/>
    </row>
    <row r="226">
      <c r="A226" s="31"/>
      <c r="B226" s="30"/>
      <c r="C226" s="31"/>
      <c r="D226" s="30"/>
      <c r="E226" s="30"/>
      <c r="F226" s="38">
        <f>IF(A226="","",IF(COUNTIFS('Sign-out log'!$B$2:$B$501,A226,'Sign-out log'!$A$2:$A$501,"Overdue")&gt;0,"Overdue",IF(COUNTIF('Sign-out log'!$P$2:$P$501,A226)&gt;0,"Out","In")))</f>
      </c>
      <c r="G226" s="37">
        <f>IF(A226="","",IFERROR(INDEX('Sign-out log'!$F$2:$F$501,MATCH(A226,'Sign-out log'!$P$2:$P$501,0))&amp;"",""))</f>
      </c>
      <c r="H226" s="37">
        <f>IF(A226="","",IFERROR(INDEX('Sign-out log'!$I$2:$I$501,MATCH(A226,'Sign-out log'!$P$2:$P$501,0))&amp;"",""))</f>
      </c>
      <c r="I226" s="39">
        <f>IF(A226="","",COUNTIF('Sign-out log'!$B$2:$B$501,A226))</f>
      </c>
      <c r="J226" s="36"/>
    </row>
    <row r="227">
      <c r="A227" s="31"/>
      <c r="B227" s="30"/>
      <c r="C227" s="31"/>
      <c r="D227" s="30"/>
      <c r="E227" s="30"/>
      <c r="F227" s="38">
        <f>IF(A227="","",IF(COUNTIFS('Sign-out log'!$B$2:$B$501,A227,'Sign-out log'!$A$2:$A$501,"Overdue")&gt;0,"Overdue",IF(COUNTIF('Sign-out log'!$P$2:$P$501,A227)&gt;0,"Out","In")))</f>
      </c>
      <c r="G227" s="37">
        <f>IF(A227="","",IFERROR(INDEX('Sign-out log'!$F$2:$F$501,MATCH(A227,'Sign-out log'!$P$2:$P$501,0))&amp;"",""))</f>
      </c>
      <c r="H227" s="37">
        <f>IF(A227="","",IFERROR(INDEX('Sign-out log'!$I$2:$I$501,MATCH(A227,'Sign-out log'!$P$2:$P$501,0))&amp;"",""))</f>
      </c>
      <c r="I227" s="39">
        <f>IF(A227="","",COUNTIF('Sign-out log'!$B$2:$B$501,A227))</f>
      </c>
      <c r="J227" s="36"/>
    </row>
    <row r="228">
      <c r="A228" s="31"/>
      <c r="B228" s="30"/>
      <c r="C228" s="31"/>
      <c r="D228" s="30"/>
      <c r="E228" s="30"/>
      <c r="F228" s="38">
        <f>IF(A228="","",IF(COUNTIFS('Sign-out log'!$B$2:$B$501,A228,'Sign-out log'!$A$2:$A$501,"Overdue")&gt;0,"Overdue",IF(COUNTIF('Sign-out log'!$P$2:$P$501,A228)&gt;0,"Out","In")))</f>
      </c>
      <c r="G228" s="37">
        <f>IF(A228="","",IFERROR(INDEX('Sign-out log'!$F$2:$F$501,MATCH(A228,'Sign-out log'!$P$2:$P$501,0))&amp;"",""))</f>
      </c>
      <c r="H228" s="37">
        <f>IF(A228="","",IFERROR(INDEX('Sign-out log'!$I$2:$I$501,MATCH(A228,'Sign-out log'!$P$2:$P$501,0))&amp;"",""))</f>
      </c>
      <c r="I228" s="39">
        <f>IF(A228="","",COUNTIF('Sign-out log'!$B$2:$B$501,A228))</f>
      </c>
      <c r="J228" s="36"/>
    </row>
    <row r="229">
      <c r="A229" s="31"/>
      <c r="B229" s="30"/>
      <c r="C229" s="31"/>
      <c r="D229" s="30"/>
      <c r="E229" s="30"/>
      <c r="F229" s="38">
        <f>IF(A229="","",IF(COUNTIFS('Sign-out log'!$B$2:$B$501,A229,'Sign-out log'!$A$2:$A$501,"Overdue")&gt;0,"Overdue",IF(COUNTIF('Sign-out log'!$P$2:$P$501,A229)&gt;0,"Out","In")))</f>
      </c>
      <c r="G229" s="37">
        <f>IF(A229="","",IFERROR(INDEX('Sign-out log'!$F$2:$F$501,MATCH(A229,'Sign-out log'!$P$2:$P$501,0))&amp;"",""))</f>
      </c>
      <c r="H229" s="37">
        <f>IF(A229="","",IFERROR(INDEX('Sign-out log'!$I$2:$I$501,MATCH(A229,'Sign-out log'!$P$2:$P$501,0))&amp;"",""))</f>
      </c>
      <c r="I229" s="39">
        <f>IF(A229="","",COUNTIF('Sign-out log'!$B$2:$B$501,A229))</f>
      </c>
      <c r="J229" s="36"/>
    </row>
    <row r="230">
      <c r="A230" s="31"/>
      <c r="B230" s="30"/>
      <c r="C230" s="31"/>
      <c r="D230" s="30"/>
      <c r="E230" s="30"/>
      <c r="F230" s="38">
        <f>IF(A230="","",IF(COUNTIFS('Sign-out log'!$B$2:$B$501,A230,'Sign-out log'!$A$2:$A$501,"Overdue")&gt;0,"Overdue",IF(COUNTIF('Sign-out log'!$P$2:$P$501,A230)&gt;0,"Out","In")))</f>
      </c>
      <c r="G230" s="37">
        <f>IF(A230="","",IFERROR(INDEX('Sign-out log'!$F$2:$F$501,MATCH(A230,'Sign-out log'!$P$2:$P$501,0))&amp;"",""))</f>
      </c>
      <c r="H230" s="37">
        <f>IF(A230="","",IFERROR(INDEX('Sign-out log'!$I$2:$I$501,MATCH(A230,'Sign-out log'!$P$2:$P$501,0))&amp;"",""))</f>
      </c>
      <c r="I230" s="39">
        <f>IF(A230="","",COUNTIF('Sign-out log'!$B$2:$B$501,A230))</f>
      </c>
      <c r="J230" s="36"/>
    </row>
    <row r="231">
      <c r="A231" s="31"/>
      <c r="B231" s="30"/>
      <c r="C231" s="31"/>
      <c r="D231" s="30"/>
      <c r="E231" s="30"/>
      <c r="F231" s="38">
        <f>IF(A231="","",IF(COUNTIFS('Sign-out log'!$B$2:$B$501,A231,'Sign-out log'!$A$2:$A$501,"Overdue")&gt;0,"Overdue",IF(COUNTIF('Sign-out log'!$P$2:$P$501,A231)&gt;0,"Out","In")))</f>
      </c>
      <c r="G231" s="37">
        <f>IF(A231="","",IFERROR(INDEX('Sign-out log'!$F$2:$F$501,MATCH(A231,'Sign-out log'!$P$2:$P$501,0))&amp;"",""))</f>
      </c>
      <c r="H231" s="37">
        <f>IF(A231="","",IFERROR(INDEX('Sign-out log'!$I$2:$I$501,MATCH(A231,'Sign-out log'!$P$2:$P$501,0))&amp;"",""))</f>
      </c>
      <c r="I231" s="39">
        <f>IF(A231="","",COUNTIF('Sign-out log'!$B$2:$B$501,A231))</f>
      </c>
      <c r="J231" s="36"/>
    </row>
    <row r="232">
      <c r="A232" s="31"/>
      <c r="B232" s="30"/>
      <c r="C232" s="31"/>
      <c r="D232" s="30"/>
      <c r="E232" s="30"/>
      <c r="F232" s="38">
        <f>IF(A232="","",IF(COUNTIFS('Sign-out log'!$B$2:$B$501,A232,'Sign-out log'!$A$2:$A$501,"Overdue")&gt;0,"Overdue",IF(COUNTIF('Sign-out log'!$P$2:$P$501,A232)&gt;0,"Out","In")))</f>
      </c>
      <c r="G232" s="37">
        <f>IF(A232="","",IFERROR(INDEX('Sign-out log'!$F$2:$F$501,MATCH(A232,'Sign-out log'!$P$2:$P$501,0))&amp;"",""))</f>
      </c>
      <c r="H232" s="37">
        <f>IF(A232="","",IFERROR(INDEX('Sign-out log'!$I$2:$I$501,MATCH(A232,'Sign-out log'!$P$2:$P$501,0))&amp;"",""))</f>
      </c>
      <c r="I232" s="39">
        <f>IF(A232="","",COUNTIF('Sign-out log'!$B$2:$B$501,A232))</f>
      </c>
      <c r="J232" s="36"/>
    </row>
    <row r="233">
      <c r="A233" s="31"/>
      <c r="B233" s="30"/>
      <c r="C233" s="31"/>
      <c r="D233" s="30"/>
      <c r="E233" s="30"/>
      <c r="F233" s="38">
        <f>IF(A233="","",IF(COUNTIFS('Sign-out log'!$B$2:$B$501,A233,'Sign-out log'!$A$2:$A$501,"Overdue")&gt;0,"Overdue",IF(COUNTIF('Sign-out log'!$P$2:$P$501,A233)&gt;0,"Out","In")))</f>
      </c>
      <c r="G233" s="37">
        <f>IF(A233="","",IFERROR(INDEX('Sign-out log'!$F$2:$F$501,MATCH(A233,'Sign-out log'!$P$2:$P$501,0))&amp;"",""))</f>
      </c>
      <c r="H233" s="37">
        <f>IF(A233="","",IFERROR(INDEX('Sign-out log'!$I$2:$I$501,MATCH(A233,'Sign-out log'!$P$2:$P$501,0))&amp;"",""))</f>
      </c>
      <c r="I233" s="39">
        <f>IF(A233="","",COUNTIF('Sign-out log'!$B$2:$B$501,A233))</f>
      </c>
      <c r="J233" s="36"/>
    </row>
    <row r="234">
      <c r="A234" s="31"/>
      <c r="B234" s="30"/>
      <c r="C234" s="31"/>
      <c r="D234" s="30"/>
      <c r="E234" s="30"/>
      <c r="F234" s="38">
        <f>IF(A234="","",IF(COUNTIFS('Sign-out log'!$B$2:$B$501,A234,'Sign-out log'!$A$2:$A$501,"Overdue")&gt;0,"Overdue",IF(COUNTIF('Sign-out log'!$P$2:$P$501,A234)&gt;0,"Out","In")))</f>
      </c>
      <c r="G234" s="37">
        <f>IF(A234="","",IFERROR(INDEX('Sign-out log'!$F$2:$F$501,MATCH(A234,'Sign-out log'!$P$2:$P$501,0))&amp;"",""))</f>
      </c>
      <c r="H234" s="37">
        <f>IF(A234="","",IFERROR(INDEX('Sign-out log'!$I$2:$I$501,MATCH(A234,'Sign-out log'!$P$2:$P$501,0))&amp;"",""))</f>
      </c>
      <c r="I234" s="39">
        <f>IF(A234="","",COUNTIF('Sign-out log'!$B$2:$B$501,A234))</f>
      </c>
      <c r="J234" s="36"/>
    </row>
    <row r="235">
      <c r="A235" s="31"/>
      <c r="B235" s="30"/>
      <c r="C235" s="31"/>
      <c r="D235" s="30"/>
      <c r="E235" s="30"/>
      <c r="F235" s="38">
        <f>IF(A235="","",IF(COUNTIFS('Sign-out log'!$B$2:$B$501,A235,'Sign-out log'!$A$2:$A$501,"Overdue")&gt;0,"Overdue",IF(COUNTIF('Sign-out log'!$P$2:$P$501,A235)&gt;0,"Out","In")))</f>
      </c>
      <c r="G235" s="37">
        <f>IF(A235="","",IFERROR(INDEX('Sign-out log'!$F$2:$F$501,MATCH(A235,'Sign-out log'!$P$2:$P$501,0))&amp;"",""))</f>
      </c>
      <c r="H235" s="37">
        <f>IF(A235="","",IFERROR(INDEX('Sign-out log'!$I$2:$I$501,MATCH(A235,'Sign-out log'!$P$2:$P$501,0))&amp;"",""))</f>
      </c>
      <c r="I235" s="39">
        <f>IF(A235="","",COUNTIF('Sign-out log'!$B$2:$B$501,A235))</f>
      </c>
      <c r="J235" s="36"/>
    </row>
    <row r="236">
      <c r="A236" s="31"/>
      <c r="B236" s="30"/>
      <c r="C236" s="31"/>
      <c r="D236" s="30"/>
      <c r="E236" s="30"/>
      <c r="F236" s="38">
        <f>IF(A236="","",IF(COUNTIFS('Sign-out log'!$B$2:$B$501,A236,'Sign-out log'!$A$2:$A$501,"Overdue")&gt;0,"Overdue",IF(COUNTIF('Sign-out log'!$P$2:$P$501,A236)&gt;0,"Out","In")))</f>
      </c>
      <c r="G236" s="37">
        <f>IF(A236="","",IFERROR(INDEX('Sign-out log'!$F$2:$F$501,MATCH(A236,'Sign-out log'!$P$2:$P$501,0))&amp;"",""))</f>
      </c>
      <c r="H236" s="37">
        <f>IF(A236="","",IFERROR(INDEX('Sign-out log'!$I$2:$I$501,MATCH(A236,'Sign-out log'!$P$2:$P$501,0))&amp;"",""))</f>
      </c>
      <c r="I236" s="39">
        <f>IF(A236="","",COUNTIF('Sign-out log'!$B$2:$B$501,A236))</f>
      </c>
      <c r="J236" s="36"/>
    </row>
    <row r="237">
      <c r="A237" s="31"/>
      <c r="B237" s="30"/>
      <c r="C237" s="31"/>
      <c r="D237" s="30"/>
      <c r="E237" s="30"/>
      <c r="F237" s="38">
        <f>IF(A237="","",IF(COUNTIFS('Sign-out log'!$B$2:$B$501,A237,'Sign-out log'!$A$2:$A$501,"Overdue")&gt;0,"Overdue",IF(COUNTIF('Sign-out log'!$P$2:$P$501,A237)&gt;0,"Out","In")))</f>
      </c>
      <c r="G237" s="37">
        <f>IF(A237="","",IFERROR(INDEX('Sign-out log'!$F$2:$F$501,MATCH(A237,'Sign-out log'!$P$2:$P$501,0))&amp;"",""))</f>
      </c>
      <c r="H237" s="37">
        <f>IF(A237="","",IFERROR(INDEX('Sign-out log'!$I$2:$I$501,MATCH(A237,'Sign-out log'!$P$2:$P$501,0))&amp;"",""))</f>
      </c>
      <c r="I237" s="39">
        <f>IF(A237="","",COUNTIF('Sign-out log'!$B$2:$B$501,A237))</f>
      </c>
      <c r="J237" s="36"/>
    </row>
    <row r="238">
      <c r="A238" s="31"/>
      <c r="B238" s="30"/>
      <c r="C238" s="31"/>
      <c r="D238" s="30"/>
      <c r="E238" s="30"/>
      <c r="F238" s="38">
        <f>IF(A238="","",IF(COUNTIFS('Sign-out log'!$B$2:$B$501,A238,'Sign-out log'!$A$2:$A$501,"Overdue")&gt;0,"Overdue",IF(COUNTIF('Sign-out log'!$P$2:$P$501,A238)&gt;0,"Out","In")))</f>
      </c>
      <c r="G238" s="37">
        <f>IF(A238="","",IFERROR(INDEX('Sign-out log'!$F$2:$F$501,MATCH(A238,'Sign-out log'!$P$2:$P$501,0))&amp;"",""))</f>
      </c>
      <c r="H238" s="37">
        <f>IF(A238="","",IFERROR(INDEX('Sign-out log'!$I$2:$I$501,MATCH(A238,'Sign-out log'!$P$2:$P$501,0))&amp;"",""))</f>
      </c>
      <c r="I238" s="39">
        <f>IF(A238="","",COUNTIF('Sign-out log'!$B$2:$B$501,A238))</f>
      </c>
      <c r="J238" s="36"/>
    </row>
    <row r="239">
      <c r="A239" s="31"/>
      <c r="B239" s="30"/>
      <c r="C239" s="31"/>
      <c r="D239" s="30"/>
      <c r="E239" s="30"/>
      <c r="F239" s="38">
        <f>IF(A239="","",IF(COUNTIFS('Sign-out log'!$B$2:$B$501,A239,'Sign-out log'!$A$2:$A$501,"Overdue")&gt;0,"Overdue",IF(COUNTIF('Sign-out log'!$P$2:$P$501,A239)&gt;0,"Out","In")))</f>
      </c>
      <c r="G239" s="37">
        <f>IF(A239="","",IFERROR(INDEX('Sign-out log'!$F$2:$F$501,MATCH(A239,'Sign-out log'!$P$2:$P$501,0))&amp;"",""))</f>
      </c>
      <c r="H239" s="37">
        <f>IF(A239="","",IFERROR(INDEX('Sign-out log'!$I$2:$I$501,MATCH(A239,'Sign-out log'!$P$2:$P$501,0))&amp;"",""))</f>
      </c>
      <c r="I239" s="39">
        <f>IF(A239="","",COUNTIF('Sign-out log'!$B$2:$B$501,A239))</f>
      </c>
      <c r="J239" s="36"/>
    </row>
    <row r="240">
      <c r="A240" s="31"/>
      <c r="B240" s="30"/>
      <c r="C240" s="31"/>
      <c r="D240" s="30"/>
      <c r="E240" s="30"/>
      <c r="F240" s="38">
        <f>IF(A240="","",IF(COUNTIFS('Sign-out log'!$B$2:$B$501,A240,'Sign-out log'!$A$2:$A$501,"Overdue")&gt;0,"Overdue",IF(COUNTIF('Sign-out log'!$P$2:$P$501,A240)&gt;0,"Out","In")))</f>
      </c>
      <c r="G240" s="37">
        <f>IF(A240="","",IFERROR(INDEX('Sign-out log'!$F$2:$F$501,MATCH(A240,'Sign-out log'!$P$2:$P$501,0))&amp;"",""))</f>
      </c>
      <c r="H240" s="37">
        <f>IF(A240="","",IFERROR(INDEX('Sign-out log'!$I$2:$I$501,MATCH(A240,'Sign-out log'!$P$2:$P$501,0))&amp;"",""))</f>
      </c>
      <c r="I240" s="39">
        <f>IF(A240="","",COUNTIF('Sign-out log'!$B$2:$B$501,A240))</f>
      </c>
      <c r="J240" s="36"/>
    </row>
    <row r="241">
      <c r="A241" s="31"/>
      <c r="B241" s="30"/>
      <c r="C241" s="31"/>
      <c r="D241" s="30"/>
      <c r="E241" s="30"/>
      <c r="F241" s="38">
        <f>IF(A241="","",IF(COUNTIFS('Sign-out log'!$B$2:$B$501,A241,'Sign-out log'!$A$2:$A$501,"Overdue")&gt;0,"Overdue",IF(COUNTIF('Sign-out log'!$P$2:$P$501,A241)&gt;0,"Out","In")))</f>
      </c>
      <c r="G241" s="37">
        <f>IF(A241="","",IFERROR(INDEX('Sign-out log'!$F$2:$F$501,MATCH(A241,'Sign-out log'!$P$2:$P$501,0))&amp;"",""))</f>
      </c>
      <c r="H241" s="37">
        <f>IF(A241="","",IFERROR(INDEX('Sign-out log'!$I$2:$I$501,MATCH(A241,'Sign-out log'!$P$2:$P$501,0))&amp;"",""))</f>
      </c>
      <c r="I241" s="39">
        <f>IF(A241="","",COUNTIF('Sign-out log'!$B$2:$B$501,A241))</f>
      </c>
      <c r="J241" s="36"/>
    </row>
    <row r="242">
      <c r="A242" s="31"/>
      <c r="B242" s="30"/>
      <c r="C242" s="31"/>
      <c r="D242" s="30"/>
      <c r="E242" s="30"/>
      <c r="F242" s="38">
        <f>IF(A242="","",IF(COUNTIFS('Sign-out log'!$B$2:$B$501,A242,'Sign-out log'!$A$2:$A$501,"Overdue")&gt;0,"Overdue",IF(COUNTIF('Sign-out log'!$P$2:$P$501,A242)&gt;0,"Out","In")))</f>
      </c>
      <c r="G242" s="37">
        <f>IF(A242="","",IFERROR(INDEX('Sign-out log'!$F$2:$F$501,MATCH(A242,'Sign-out log'!$P$2:$P$501,0))&amp;"",""))</f>
      </c>
      <c r="H242" s="37">
        <f>IF(A242="","",IFERROR(INDEX('Sign-out log'!$I$2:$I$501,MATCH(A242,'Sign-out log'!$P$2:$P$501,0))&amp;"",""))</f>
      </c>
      <c r="I242" s="39">
        <f>IF(A242="","",COUNTIF('Sign-out log'!$B$2:$B$501,A242))</f>
      </c>
      <c r="J242" s="36"/>
    </row>
    <row r="243">
      <c r="A243" s="31"/>
      <c r="B243" s="30"/>
      <c r="C243" s="31"/>
      <c r="D243" s="30"/>
      <c r="E243" s="30"/>
      <c r="F243" s="38">
        <f>IF(A243="","",IF(COUNTIFS('Sign-out log'!$B$2:$B$501,A243,'Sign-out log'!$A$2:$A$501,"Overdue")&gt;0,"Overdue",IF(COUNTIF('Sign-out log'!$P$2:$P$501,A243)&gt;0,"Out","In")))</f>
      </c>
      <c r="G243" s="37">
        <f>IF(A243="","",IFERROR(INDEX('Sign-out log'!$F$2:$F$501,MATCH(A243,'Sign-out log'!$P$2:$P$501,0))&amp;"",""))</f>
      </c>
      <c r="H243" s="37">
        <f>IF(A243="","",IFERROR(INDEX('Sign-out log'!$I$2:$I$501,MATCH(A243,'Sign-out log'!$P$2:$P$501,0))&amp;"",""))</f>
      </c>
      <c r="I243" s="39">
        <f>IF(A243="","",COUNTIF('Sign-out log'!$B$2:$B$501,A243))</f>
      </c>
      <c r="J243" s="36"/>
    </row>
    <row r="244">
      <c r="A244" s="31"/>
      <c r="B244" s="30"/>
      <c r="C244" s="31"/>
      <c r="D244" s="30"/>
      <c r="E244" s="30"/>
      <c r="F244" s="38">
        <f>IF(A244="","",IF(COUNTIFS('Sign-out log'!$B$2:$B$501,A244,'Sign-out log'!$A$2:$A$501,"Overdue")&gt;0,"Overdue",IF(COUNTIF('Sign-out log'!$P$2:$P$501,A244)&gt;0,"Out","In")))</f>
      </c>
      <c r="G244" s="37">
        <f>IF(A244="","",IFERROR(INDEX('Sign-out log'!$F$2:$F$501,MATCH(A244,'Sign-out log'!$P$2:$P$501,0))&amp;"",""))</f>
      </c>
      <c r="H244" s="37">
        <f>IF(A244="","",IFERROR(INDEX('Sign-out log'!$I$2:$I$501,MATCH(A244,'Sign-out log'!$P$2:$P$501,0))&amp;"",""))</f>
      </c>
      <c r="I244" s="39">
        <f>IF(A244="","",COUNTIF('Sign-out log'!$B$2:$B$501,A244))</f>
      </c>
      <c r="J244" s="36"/>
    </row>
    <row r="245">
      <c r="A245" s="31"/>
      <c r="B245" s="30"/>
      <c r="C245" s="31"/>
      <c r="D245" s="30"/>
      <c r="E245" s="30"/>
      <c r="F245" s="38">
        <f>IF(A245="","",IF(COUNTIFS('Sign-out log'!$B$2:$B$501,A245,'Sign-out log'!$A$2:$A$501,"Overdue")&gt;0,"Overdue",IF(COUNTIF('Sign-out log'!$P$2:$P$501,A245)&gt;0,"Out","In")))</f>
      </c>
      <c r="G245" s="37">
        <f>IF(A245="","",IFERROR(INDEX('Sign-out log'!$F$2:$F$501,MATCH(A245,'Sign-out log'!$P$2:$P$501,0))&amp;"",""))</f>
      </c>
      <c r="H245" s="37">
        <f>IF(A245="","",IFERROR(INDEX('Sign-out log'!$I$2:$I$501,MATCH(A245,'Sign-out log'!$P$2:$P$501,0))&amp;"",""))</f>
      </c>
      <c r="I245" s="39">
        <f>IF(A245="","",COUNTIF('Sign-out log'!$B$2:$B$501,A245))</f>
      </c>
      <c r="J245" s="36"/>
    </row>
    <row r="246">
      <c r="A246" s="31"/>
      <c r="B246" s="30"/>
      <c r="C246" s="31"/>
      <c r="D246" s="30"/>
      <c r="E246" s="30"/>
      <c r="F246" s="38">
        <f>IF(A246="","",IF(COUNTIFS('Sign-out log'!$B$2:$B$501,A246,'Sign-out log'!$A$2:$A$501,"Overdue")&gt;0,"Overdue",IF(COUNTIF('Sign-out log'!$P$2:$P$501,A246)&gt;0,"Out","In")))</f>
      </c>
      <c r="G246" s="37">
        <f>IF(A246="","",IFERROR(INDEX('Sign-out log'!$F$2:$F$501,MATCH(A246,'Sign-out log'!$P$2:$P$501,0))&amp;"",""))</f>
      </c>
      <c r="H246" s="37">
        <f>IF(A246="","",IFERROR(INDEX('Sign-out log'!$I$2:$I$501,MATCH(A246,'Sign-out log'!$P$2:$P$501,0))&amp;"",""))</f>
      </c>
      <c r="I246" s="39">
        <f>IF(A246="","",COUNTIF('Sign-out log'!$B$2:$B$501,A246))</f>
      </c>
      <c r="J246" s="36"/>
    </row>
    <row r="247">
      <c r="A247" s="31"/>
      <c r="B247" s="30"/>
      <c r="C247" s="31"/>
      <c r="D247" s="30"/>
      <c r="E247" s="30"/>
      <c r="F247" s="38">
        <f>IF(A247="","",IF(COUNTIFS('Sign-out log'!$B$2:$B$501,A247,'Sign-out log'!$A$2:$A$501,"Overdue")&gt;0,"Overdue",IF(COUNTIF('Sign-out log'!$P$2:$P$501,A247)&gt;0,"Out","In")))</f>
      </c>
      <c r="G247" s="37">
        <f>IF(A247="","",IFERROR(INDEX('Sign-out log'!$F$2:$F$501,MATCH(A247,'Sign-out log'!$P$2:$P$501,0))&amp;"",""))</f>
      </c>
      <c r="H247" s="37">
        <f>IF(A247="","",IFERROR(INDEX('Sign-out log'!$I$2:$I$501,MATCH(A247,'Sign-out log'!$P$2:$P$501,0))&amp;"",""))</f>
      </c>
      <c r="I247" s="39">
        <f>IF(A247="","",COUNTIF('Sign-out log'!$B$2:$B$501,A247))</f>
      </c>
      <c r="J247" s="36"/>
    </row>
    <row r="248">
      <c r="A248" s="31"/>
      <c r="B248" s="30"/>
      <c r="C248" s="31"/>
      <c r="D248" s="30"/>
      <c r="E248" s="30"/>
      <c r="F248" s="38">
        <f>IF(A248="","",IF(COUNTIFS('Sign-out log'!$B$2:$B$501,A248,'Sign-out log'!$A$2:$A$501,"Overdue")&gt;0,"Overdue",IF(COUNTIF('Sign-out log'!$P$2:$P$501,A248)&gt;0,"Out","In")))</f>
      </c>
      <c r="G248" s="37">
        <f>IF(A248="","",IFERROR(INDEX('Sign-out log'!$F$2:$F$501,MATCH(A248,'Sign-out log'!$P$2:$P$501,0))&amp;"",""))</f>
      </c>
      <c r="H248" s="37">
        <f>IF(A248="","",IFERROR(INDEX('Sign-out log'!$I$2:$I$501,MATCH(A248,'Sign-out log'!$P$2:$P$501,0))&amp;"",""))</f>
      </c>
      <c r="I248" s="39">
        <f>IF(A248="","",COUNTIF('Sign-out log'!$B$2:$B$501,A248))</f>
      </c>
      <c r="J248" s="36"/>
    </row>
    <row r="249">
      <c r="A249" s="31"/>
      <c r="B249" s="30"/>
      <c r="C249" s="31"/>
      <c r="D249" s="30"/>
      <c r="E249" s="30"/>
      <c r="F249" s="38">
        <f>IF(A249="","",IF(COUNTIFS('Sign-out log'!$B$2:$B$501,A249,'Sign-out log'!$A$2:$A$501,"Overdue")&gt;0,"Overdue",IF(COUNTIF('Sign-out log'!$P$2:$P$501,A249)&gt;0,"Out","In")))</f>
      </c>
      <c r="G249" s="37">
        <f>IF(A249="","",IFERROR(INDEX('Sign-out log'!$F$2:$F$501,MATCH(A249,'Sign-out log'!$P$2:$P$501,0))&amp;"",""))</f>
      </c>
      <c r="H249" s="37">
        <f>IF(A249="","",IFERROR(INDEX('Sign-out log'!$I$2:$I$501,MATCH(A249,'Sign-out log'!$P$2:$P$501,0))&amp;"",""))</f>
      </c>
      <c r="I249" s="39">
        <f>IF(A249="","",COUNTIF('Sign-out log'!$B$2:$B$501,A249))</f>
      </c>
      <c r="J249" s="36"/>
    </row>
    <row r="250">
      <c r="A250" s="31"/>
      <c r="B250" s="30"/>
      <c r="C250" s="31"/>
      <c r="D250" s="30"/>
      <c r="E250" s="30"/>
      <c r="F250" s="38">
        <f>IF(A250="","",IF(COUNTIFS('Sign-out log'!$B$2:$B$501,A250,'Sign-out log'!$A$2:$A$501,"Overdue")&gt;0,"Overdue",IF(COUNTIF('Sign-out log'!$P$2:$P$501,A250)&gt;0,"Out","In")))</f>
      </c>
      <c r="G250" s="37">
        <f>IF(A250="","",IFERROR(INDEX('Sign-out log'!$F$2:$F$501,MATCH(A250,'Sign-out log'!$P$2:$P$501,0))&amp;"",""))</f>
      </c>
      <c r="H250" s="37">
        <f>IF(A250="","",IFERROR(INDEX('Sign-out log'!$I$2:$I$501,MATCH(A250,'Sign-out log'!$P$2:$P$501,0))&amp;"",""))</f>
      </c>
      <c r="I250" s="39">
        <f>IF(A250="","",COUNTIF('Sign-out log'!$B$2:$B$501,A250))</f>
      </c>
      <c r="J250" s="36"/>
    </row>
    <row r="251">
      <c r="A251" s="31"/>
      <c r="B251" s="30"/>
      <c r="C251" s="31"/>
      <c r="D251" s="30"/>
      <c r="E251" s="30"/>
      <c r="F251" s="38">
        <f>IF(A251="","",IF(COUNTIFS('Sign-out log'!$B$2:$B$501,A251,'Sign-out log'!$A$2:$A$501,"Overdue")&gt;0,"Overdue",IF(COUNTIF('Sign-out log'!$P$2:$P$501,A251)&gt;0,"Out","In")))</f>
      </c>
      <c r="G251" s="37">
        <f>IF(A251="","",IFERROR(INDEX('Sign-out log'!$F$2:$F$501,MATCH(A251,'Sign-out log'!$P$2:$P$501,0))&amp;"",""))</f>
      </c>
      <c r="H251" s="37">
        <f>IF(A251="","",IFERROR(INDEX('Sign-out log'!$I$2:$I$501,MATCH(A251,'Sign-out log'!$P$2:$P$501,0))&amp;"",""))</f>
      </c>
      <c r="I251" s="39">
        <f>IF(A251="","",COUNTIF('Sign-out log'!$B$2:$B$501,A251))</f>
      </c>
      <c r="J251" s="36"/>
    </row>
    <row r="252">
      <c r="A252" s="31"/>
      <c r="B252" s="30"/>
      <c r="C252" s="31"/>
      <c r="D252" s="30"/>
      <c r="E252" s="30"/>
      <c r="F252" s="38">
        <f>IF(A252="","",IF(COUNTIFS('Sign-out log'!$B$2:$B$501,A252,'Sign-out log'!$A$2:$A$501,"Overdue")&gt;0,"Overdue",IF(COUNTIF('Sign-out log'!$P$2:$P$501,A252)&gt;0,"Out","In")))</f>
      </c>
      <c r="G252" s="37">
        <f>IF(A252="","",IFERROR(INDEX('Sign-out log'!$F$2:$F$501,MATCH(A252,'Sign-out log'!$P$2:$P$501,0))&amp;"",""))</f>
      </c>
      <c r="H252" s="37">
        <f>IF(A252="","",IFERROR(INDEX('Sign-out log'!$I$2:$I$501,MATCH(A252,'Sign-out log'!$P$2:$P$501,0))&amp;"",""))</f>
      </c>
      <c r="I252" s="39">
        <f>IF(A252="","",COUNTIF('Sign-out log'!$B$2:$B$501,A252))</f>
      </c>
      <c r="J252" s="36"/>
    </row>
    <row r="253">
      <c r="A253" s="31"/>
      <c r="B253" s="30"/>
      <c r="C253" s="31"/>
      <c r="D253" s="30"/>
      <c r="E253" s="30"/>
      <c r="F253" s="38">
        <f>IF(A253="","",IF(COUNTIFS('Sign-out log'!$B$2:$B$501,A253,'Sign-out log'!$A$2:$A$501,"Overdue")&gt;0,"Overdue",IF(COUNTIF('Sign-out log'!$P$2:$P$501,A253)&gt;0,"Out","In")))</f>
      </c>
      <c r="G253" s="37">
        <f>IF(A253="","",IFERROR(INDEX('Sign-out log'!$F$2:$F$501,MATCH(A253,'Sign-out log'!$P$2:$P$501,0))&amp;"",""))</f>
      </c>
      <c r="H253" s="37">
        <f>IF(A253="","",IFERROR(INDEX('Sign-out log'!$I$2:$I$501,MATCH(A253,'Sign-out log'!$P$2:$P$501,0))&amp;"",""))</f>
      </c>
      <c r="I253" s="39">
        <f>IF(A253="","",COUNTIF('Sign-out log'!$B$2:$B$501,A253))</f>
      </c>
      <c r="J253" s="36"/>
    </row>
    <row r="254">
      <c r="A254" s="31"/>
      <c r="B254" s="30"/>
      <c r="C254" s="31"/>
      <c r="D254" s="30"/>
      <c r="E254" s="30"/>
      <c r="F254" s="38">
        <f>IF(A254="","",IF(COUNTIFS('Sign-out log'!$B$2:$B$501,A254,'Sign-out log'!$A$2:$A$501,"Overdue")&gt;0,"Overdue",IF(COUNTIF('Sign-out log'!$P$2:$P$501,A254)&gt;0,"Out","In")))</f>
      </c>
      <c r="G254" s="37">
        <f>IF(A254="","",IFERROR(INDEX('Sign-out log'!$F$2:$F$501,MATCH(A254,'Sign-out log'!$P$2:$P$501,0))&amp;"",""))</f>
      </c>
      <c r="H254" s="37">
        <f>IF(A254="","",IFERROR(INDEX('Sign-out log'!$I$2:$I$501,MATCH(A254,'Sign-out log'!$P$2:$P$501,0))&amp;"",""))</f>
      </c>
      <c r="I254" s="39">
        <f>IF(A254="","",COUNTIF('Sign-out log'!$B$2:$B$501,A254))</f>
      </c>
      <c r="J254" s="36"/>
    </row>
    <row r="255">
      <c r="A255" s="31"/>
      <c r="B255" s="30"/>
      <c r="C255" s="31"/>
      <c r="D255" s="30"/>
      <c r="E255" s="30"/>
      <c r="F255" s="38">
        <f>IF(A255="","",IF(COUNTIFS('Sign-out log'!$B$2:$B$501,A255,'Sign-out log'!$A$2:$A$501,"Overdue")&gt;0,"Overdue",IF(COUNTIF('Sign-out log'!$P$2:$P$501,A255)&gt;0,"Out","In")))</f>
      </c>
      <c r="G255" s="37">
        <f>IF(A255="","",IFERROR(INDEX('Sign-out log'!$F$2:$F$501,MATCH(A255,'Sign-out log'!$P$2:$P$501,0))&amp;"",""))</f>
      </c>
      <c r="H255" s="37">
        <f>IF(A255="","",IFERROR(INDEX('Sign-out log'!$I$2:$I$501,MATCH(A255,'Sign-out log'!$P$2:$P$501,0))&amp;"",""))</f>
      </c>
      <c r="I255" s="39">
        <f>IF(A255="","",COUNTIF('Sign-out log'!$B$2:$B$501,A255))</f>
      </c>
      <c r="J255" s="36"/>
    </row>
    <row r="256">
      <c r="A256" s="31"/>
      <c r="B256" s="30"/>
      <c r="C256" s="31"/>
      <c r="D256" s="30"/>
      <c r="E256" s="30"/>
      <c r="F256" s="38">
        <f>IF(A256="","",IF(COUNTIFS('Sign-out log'!$B$2:$B$501,A256,'Sign-out log'!$A$2:$A$501,"Overdue")&gt;0,"Overdue",IF(COUNTIF('Sign-out log'!$P$2:$P$501,A256)&gt;0,"Out","In")))</f>
      </c>
      <c r="G256" s="37">
        <f>IF(A256="","",IFERROR(INDEX('Sign-out log'!$F$2:$F$501,MATCH(A256,'Sign-out log'!$P$2:$P$501,0))&amp;"",""))</f>
      </c>
      <c r="H256" s="37">
        <f>IF(A256="","",IFERROR(INDEX('Sign-out log'!$I$2:$I$501,MATCH(A256,'Sign-out log'!$P$2:$P$501,0))&amp;"",""))</f>
      </c>
      <c r="I256" s="39">
        <f>IF(A256="","",COUNTIF('Sign-out log'!$B$2:$B$501,A256))</f>
      </c>
      <c r="J256" s="36"/>
    </row>
    <row r="257">
      <c r="A257" s="31"/>
      <c r="B257" s="30"/>
      <c r="C257" s="31"/>
      <c r="D257" s="30"/>
      <c r="E257" s="30"/>
      <c r="F257" s="38">
        <f>IF(A257="","",IF(COUNTIFS('Sign-out log'!$B$2:$B$501,A257,'Sign-out log'!$A$2:$A$501,"Overdue")&gt;0,"Overdue",IF(COUNTIF('Sign-out log'!$P$2:$P$501,A257)&gt;0,"Out","In")))</f>
      </c>
      <c r="G257" s="37">
        <f>IF(A257="","",IFERROR(INDEX('Sign-out log'!$F$2:$F$501,MATCH(A257,'Sign-out log'!$P$2:$P$501,0))&amp;"",""))</f>
      </c>
      <c r="H257" s="37">
        <f>IF(A257="","",IFERROR(INDEX('Sign-out log'!$I$2:$I$501,MATCH(A257,'Sign-out log'!$P$2:$P$501,0))&amp;"",""))</f>
      </c>
      <c r="I257" s="39">
        <f>IF(A257="","",COUNTIF('Sign-out log'!$B$2:$B$501,A257))</f>
      </c>
      <c r="J257" s="36"/>
    </row>
    <row r="258">
      <c r="A258" s="31"/>
      <c r="B258" s="30"/>
      <c r="C258" s="31"/>
      <c r="D258" s="30"/>
      <c r="E258" s="30"/>
      <c r="F258" s="38">
        <f>IF(A258="","",IF(COUNTIFS('Sign-out log'!$B$2:$B$501,A258,'Sign-out log'!$A$2:$A$501,"Overdue")&gt;0,"Overdue",IF(COUNTIF('Sign-out log'!$P$2:$P$501,A258)&gt;0,"Out","In")))</f>
      </c>
      <c r="G258" s="37">
        <f>IF(A258="","",IFERROR(INDEX('Sign-out log'!$F$2:$F$501,MATCH(A258,'Sign-out log'!$P$2:$P$501,0))&amp;"",""))</f>
      </c>
      <c r="H258" s="37">
        <f>IF(A258="","",IFERROR(INDEX('Sign-out log'!$I$2:$I$501,MATCH(A258,'Sign-out log'!$P$2:$P$501,0))&amp;"",""))</f>
      </c>
      <c r="I258" s="39">
        <f>IF(A258="","",COUNTIF('Sign-out log'!$B$2:$B$501,A258))</f>
      </c>
      <c r="J258" s="36"/>
    </row>
    <row r="259">
      <c r="A259" s="31"/>
      <c r="B259" s="30"/>
      <c r="C259" s="31"/>
      <c r="D259" s="30"/>
      <c r="E259" s="30"/>
      <c r="F259" s="38">
        <f>IF(A259="","",IF(COUNTIFS('Sign-out log'!$B$2:$B$501,A259,'Sign-out log'!$A$2:$A$501,"Overdue")&gt;0,"Overdue",IF(COUNTIF('Sign-out log'!$P$2:$P$501,A259)&gt;0,"Out","In")))</f>
      </c>
      <c r="G259" s="37">
        <f>IF(A259="","",IFERROR(INDEX('Sign-out log'!$F$2:$F$501,MATCH(A259,'Sign-out log'!$P$2:$P$501,0))&amp;"",""))</f>
      </c>
      <c r="H259" s="37">
        <f>IF(A259="","",IFERROR(INDEX('Sign-out log'!$I$2:$I$501,MATCH(A259,'Sign-out log'!$P$2:$P$501,0))&amp;"",""))</f>
      </c>
      <c r="I259" s="39">
        <f>IF(A259="","",COUNTIF('Sign-out log'!$B$2:$B$501,A259))</f>
      </c>
      <c r="J259" s="36"/>
    </row>
    <row r="260">
      <c r="A260" s="31"/>
      <c r="B260" s="30"/>
      <c r="C260" s="31"/>
      <c r="D260" s="30"/>
      <c r="E260" s="30"/>
      <c r="F260" s="38">
        <f>IF(A260="","",IF(COUNTIFS('Sign-out log'!$B$2:$B$501,A260,'Sign-out log'!$A$2:$A$501,"Overdue")&gt;0,"Overdue",IF(COUNTIF('Sign-out log'!$P$2:$P$501,A260)&gt;0,"Out","In")))</f>
      </c>
      <c r="G260" s="37">
        <f>IF(A260="","",IFERROR(INDEX('Sign-out log'!$F$2:$F$501,MATCH(A260,'Sign-out log'!$P$2:$P$501,0))&amp;"",""))</f>
      </c>
      <c r="H260" s="37">
        <f>IF(A260="","",IFERROR(INDEX('Sign-out log'!$I$2:$I$501,MATCH(A260,'Sign-out log'!$P$2:$P$501,0))&amp;"",""))</f>
      </c>
      <c r="I260" s="39">
        <f>IF(A260="","",COUNTIF('Sign-out log'!$B$2:$B$501,A260))</f>
      </c>
      <c r="J260" s="36"/>
    </row>
    <row r="261">
      <c r="A261" s="31"/>
      <c r="B261" s="30"/>
      <c r="C261" s="31"/>
      <c r="D261" s="30"/>
      <c r="E261" s="30"/>
      <c r="F261" s="38">
        <f>IF(A261="","",IF(COUNTIFS('Sign-out log'!$B$2:$B$501,A261,'Sign-out log'!$A$2:$A$501,"Overdue")&gt;0,"Overdue",IF(COUNTIF('Sign-out log'!$P$2:$P$501,A261)&gt;0,"Out","In")))</f>
      </c>
      <c r="G261" s="37">
        <f>IF(A261="","",IFERROR(INDEX('Sign-out log'!$F$2:$F$501,MATCH(A261,'Sign-out log'!$P$2:$P$501,0))&amp;"",""))</f>
      </c>
      <c r="H261" s="37">
        <f>IF(A261="","",IFERROR(INDEX('Sign-out log'!$I$2:$I$501,MATCH(A261,'Sign-out log'!$P$2:$P$501,0))&amp;"",""))</f>
      </c>
      <c r="I261" s="39">
        <f>IF(A261="","",COUNTIF('Sign-out log'!$B$2:$B$501,A261))</f>
      </c>
      <c r="J261" s="36"/>
    </row>
    <row r="262">
      <c r="A262" s="31"/>
      <c r="B262" s="30"/>
      <c r="C262" s="31"/>
      <c r="D262" s="30"/>
      <c r="E262" s="30"/>
      <c r="F262" s="38">
        <f>IF(A262="","",IF(COUNTIFS('Sign-out log'!$B$2:$B$501,A262,'Sign-out log'!$A$2:$A$501,"Overdue")&gt;0,"Overdue",IF(COUNTIF('Sign-out log'!$P$2:$P$501,A262)&gt;0,"Out","In")))</f>
      </c>
      <c r="G262" s="37">
        <f>IF(A262="","",IFERROR(INDEX('Sign-out log'!$F$2:$F$501,MATCH(A262,'Sign-out log'!$P$2:$P$501,0))&amp;"",""))</f>
      </c>
      <c r="H262" s="37">
        <f>IF(A262="","",IFERROR(INDEX('Sign-out log'!$I$2:$I$501,MATCH(A262,'Sign-out log'!$P$2:$P$501,0))&amp;"",""))</f>
      </c>
      <c r="I262" s="39">
        <f>IF(A262="","",COUNTIF('Sign-out log'!$B$2:$B$501,A262))</f>
      </c>
      <c r="J262" s="36"/>
    </row>
    <row r="263">
      <c r="A263" s="31"/>
      <c r="B263" s="30"/>
      <c r="C263" s="31"/>
      <c r="D263" s="30"/>
      <c r="E263" s="30"/>
      <c r="F263" s="38">
        <f>IF(A263="","",IF(COUNTIFS('Sign-out log'!$B$2:$B$501,A263,'Sign-out log'!$A$2:$A$501,"Overdue")&gt;0,"Overdue",IF(COUNTIF('Sign-out log'!$P$2:$P$501,A263)&gt;0,"Out","In")))</f>
      </c>
      <c r="G263" s="37">
        <f>IF(A263="","",IFERROR(INDEX('Sign-out log'!$F$2:$F$501,MATCH(A263,'Sign-out log'!$P$2:$P$501,0))&amp;"",""))</f>
      </c>
      <c r="H263" s="37">
        <f>IF(A263="","",IFERROR(INDEX('Sign-out log'!$I$2:$I$501,MATCH(A263,'Sign-out log'!$P$2:$P$501,0))&amp;"",""))</f>
      </c>
      <c r="I263" s="39">
        <f>IF(A263="","",COUNTIF('Sign-out log'!$B$2:$B$501,A263))</f>
      </c>
      <c r="J263" s="36"/>
    </row>
    <row r="264">
      <c r="A264" s="31"/>
      <c r="B264" s="30"/>
      <c r="C264" s="31"/>
      <c r="D264" s="30"/>
      <c r="E264" s="30"/>
      <c r="F264" s="38">
        <f>IF(A264="","",IF(COUNTIFS('Sign-out log'!$B$2:$B$501,A264,'Sign-out log'!$A$2:$A$501,"Overdue")&gt;0,"Overdue",IF(COUNTIF('Sign-out log'!$P$2:$P$501,A264)&gt;0,"Out","In")))</f>
      </c>
      <c r="G264" s="37">
        <f>IF(A264="","",IFERROR(INDEX('Sign-out log'!$F$2:$F$501,MATCH(A264,'Sign-out log'!$P$2:$P$501,0))&amp;"",""))</f>
      </c>
      <c r="H264" s="37">
        <f>IF(A264="","",IFERROR(INDEX('Sign-out log'!$I$2:$I$501,MATCH(A264,'Sign-out log'!$P$2:$P$501,0))&amp;"",""))</f>
      </c>
      <c r="I264" s="39">
        <f>IF(A264="","",COUNTIF('Sign-out log'!$B$2:$B$501,A264))</f>
      </c>
      <c r="J264" s="36"/>
    </row>
    <row r="265">
      <c r="A265" s="31"/>
      <c r="B265" s="30"/>
      <c r="C265" s="31"/>
      <c r="D265" s="30"/>
      <c r="E265" s="30"/>
      <c r="F265" s="38">
        <f>IF(A265="","",IF(COUNTIFS('Sign-out log'!$B$2:$B$501,A265,'Sign-out log'!$A$2:$A$501,"Overdue")&gt;0,"Overdue",IF(COUNTIF('Sign-out log'!$P$2:$P$501,A265)&gt;0,"Out","In")))</f>
      </c>
      <c r="G265" s="37">
        <f>IF(A265="","",IFERROR(INDEX('Sign-out log'!$F$2:$F$501,MATCH(A265,'Sign-out log'!$P$2:$P$501,0))&amp;"",""))</f>
      </c>
      <c r="H265" s="37">
        <f>IF(A265="","",IFERROR(INDEX('Sign-out log'!$I$2:$I$501,MATCH(A265,'Sign-out log'!$P$2:$P$501,0))&amp;"",""))</f>
      </c>
      <c r="I265" s="39">
        <f>IF(A265="","",COUNTIF('Sign-out log'!$B$2:$B$501,A265))</f>
      </c>
      <c r="J265" s="36"/>
    </row>
    <row r="266">
      <c r="A266" s="31"/>
      <c r="B266" s="30"/>
      <c r="C266" s="31"/>
      <c r="D266" s="30"/>
      <c r="E266" s="30"/>
      <c r="F266" s="38">
        <f>IF(A266="","",IF(COUNTIFS('Sign-out log'!$B$2:$B$501,A266,'Sign-out log'!$A$2:$A$501,"Overdue")&gt;0,"Overdue",IF(COUNTIF('Sign-out log'!$P$2:$P$501,A266)&gt;0,"Out","In")))</f>
      </c>
      <c r="G266" s="37">
        <f>IF(A266="","",IFERROR(INDEX('Sign-out log'!$F$2:$F$501,MATCH(A266,'Sign-out log'!$P$2:$P$501,0))&amp;"",""))</f>
      </c>
      <c r="H266" s="37">
        <f>IF(A266="","",IFERROR(INDEX('Sign-out log'!$I$2:$I$501,MATCH(A266,'Sign-out log'!$P$2:$P$501,0))&amp;"",""))</f>
      </c>
      <c r="I266" s="39">
        <f>IF(A266="","",COUNTIF('Sign-out log'!$B$2:$B$501,A266))</f>
      </c>
      <c r="J266" s="36"/>
    </row>
    <row r="267">
      <c r="A267" s="31"/>
      <c r="B267" s="30"/>
      <c r="C267" s="31"/>
      <c r="D267" s="30"/>
      <c r="E267" s="30"/>
      <c r="F267" s="38">
        <f>IF(A267="","",IF(COUNTIFS('Sign-out log'!$B$2:$B$501,A267,'Sign-out log'!$A$2:$A$501,"Overdue")&gt;0,"Overdue",IF(COUNTIF('Sign-out log'!$P$2:$P$501,A267)&gt;0,"Out","In")))</f>
      </c>
      <c r="G267" s="37">
        <f>IF(A267="","",IFERROR(INDEX('Sign-out log'!$F$2:$F$501,MATCH(A267,'Sign-out log'!$P$2:$P$501,0))&amp;"",""))</f>
      </c>
      <c r="H267" s="37">
        <f>IF(A267="","",IFERROR(INDEX('Sign-out log'!$I$2:$I$501,MATCH(A267,'Sign-out log'!$P$2:$P$501,0))&amp;"",""))</f>
      </c>
      <c r="I267" s="39">
        <f>IF(A267="","",COUNTIF('Sign-out log'!$B$2:$B$501,A267))</f>
      </c>
      <c r="J267" s="36"/>
    </row>
    <row r="268">
      <c r="A268" s="31"/>
      <c r="B268" s="30"/>
      <c r="C268" s="31"/>
      <c r="D268" s="30"/>
      <c r="E268" s="30"/>
      <c r="F268" s="38">
        <f>IF(A268="","",IF(COUNTIFS('Sign-out log'!$B$2:$B$501,A268,'Sign-out log'!$A$2:$A$501,"Overdue")&gt;0,"Overdue",IF(COUNTIF('Sign-out log'!$P$2:$P$501,A268)&gt;0,"Out","In")))</f>
      </c>
      <c r="G268" s="37">
        <f>IF(A268="","",IFERROR(INDEX('Sign-out log'!$F$2:$F$501,MATCH(A268,'Sign-out log'!$P$2:$P$501,0))&amp;"",""))</f>
      </c>
      <c r="H268" s="37">
        <f>IF(A268="","",IFERROR(INDEX('Sign-out log'!$I$2:$I$501,MATCH(A268,'Sign-out log'!$P$2:$P$501,0))&amp;"",""))</f>
      </c>
      <c r="I268" s="39">
        <f>IF(A268="","",COUNTIF('Sign-out log'!$B$2:$B$501,A268))</f>
      </c>
      <c r="J268" s="36"/>
    </row>
    <row r="269">
      <c r="A269" s="31"/>
      <c r="B269" s="30"/>
      <c r="C269" s="31"/>
      <c r="D269" s="30"/>
      <c r="E269" s="30"/>
      <c r="F269" s="38">
        <f>IF(A269="","",IF(COUNTIFS('Sign-out log'!$B$2:$B$501,A269,'Sign-out log'!$A$2:$A$501,"Overdue")&gt;0,"Overdue",IF(COUNTIF('Sign-out log'!$P$2:$P$501,A269)&gt;0,"Out","In")))</f>
      </c>
      <c r="G269" s="37">
        <f>IF(A269="","",IFERROR(INDEX('Sign-out log'!$F$2:$F$501,MATCH(A269,'Sign-out log'!$P$2:$P$501,0))&amp;"",""))</f>
      </c>
      <c r="H269" s="37">
        <f>IF(A269="","",IFERROR(INDEX('Sign-out log'!$I$2:$I$501,MATCH(A269,'Sign-out log'!$P$2:$P$501,0))&amp;"",""))</f>
      </c>
      <c r="I269" s="39">
        <f>IF(A269="","",COUNTIF('Sign-out log'!$B$2:$B$501,A269))</f>
      </c>
      <c r="J269" s="36"/>
    </row>
    <row r="270">
      <c r="A270" s="31"/>
      <c r="B270" s="30"/>
      <c r="C270" s="31"/>
      <c r="D270" s="30"/>
      <c r="E270" s="30"/>
      <c r="F270" s="38">
        <f>IF(A270="","",IF(COUNTIFS('Sign-out log'!$B$2:$B$501,A270,'Sign-out log'!$A$2:$A$501,"Overdue")&gt;0,"Overdue",IF(COUNTIF('Sign-out log'!$P$2:$P$501,A270)&gt;0,"Out","In")))</f>
      </c>
      <c r="G270" s="37">
        <f>IF(A270="","",IFERROR(INDEX('Sign-out log'!$F$2:$F$501,MATCH(A270,'Sign-out log'!$P$2:$P$501,0))&amp;"",""))</f>
      </c>
      <c r="H270" s="37">
        <f>IF(A270="","",IFERROR(INDEX('Sign-out log'!$I$2:$I$501,MATCH(A270,'Sign-out log'!$P$2:$P$501,0))&amp;"",""))</f>
      </c>
      <c r="I270" s="39">
        <f>IF(A270="","",COUNTIF('Sign-out log'!$B$2:$B$501,A270))</f>
      </c>
      <c r="J270" s="36"/>
    </row>
    <row r="271">
      <c r="A271" s="31"/>
      <c r="B271" s="30"/>
      <c r="C271" s="31"/>
      <c r="D271" s="30"/>
      <c r="E271" s="30"/>
      <c r="F271" s="38">
        <f>IF(A271="","",IF(COUNTIFS('Sign-out log'!$B$2:$B$501,A271,'Sign-out log'!$A$2:$A$501,"Overdue")&gt;0,"Overdue",IF(COUNTIF('Sign-out log'!$P$2:$P$501,A271)&gt;0,"Out","In")))</f>
      </c>
      <c r="G271" s="37">
        <f>IF(A271="","",IFERROR(INDEX('Sign-out log'!$F$2:$F$501,MATCH(A271,'Sign-out log'!$P$2:$P$501,0))&amp;"",""))</f>
      </c>
      <c r="H271" s="37">
        <f>IF(A271="","",IFERROR(INDEX('Sign-out log'!$I$2:$I$501,MATCH(A271,'Sign-out log'!$P$2:$P$501,0))&amp;"",""))</f>
      </c>
      <c r="I271" s="39">
        <f>IF(A271="","",COUNTIF('Sign-out log'!$B$2:$B$501,A271))</f>
      </c>
      <c r="J271" s="36"/>
    </row>
    <row r="272">
      <c r="A272" s="31"/>
      <c r="B272" s="30"/>
      <c r="C272" s="31"/>
      <c r="D272" s="30"/>
      <c r="E272" s="30"/>
      <c r="F272" s="38">
        <f>IF(A272="","",IF(COUNTIFS('Sign-out log'!$B$2:$B$501,A272,'Sign-out log'!$A$2:$A$501,"Overdue")&gt;0,"Overdue",IF(COUNTIF('Sign-out log'!$P$2:$P$501,A272)&gt;0,"Out","In")))</f>
      </c>
      <c r="G272" s="37">
        <f>IF(A272="","",IFERROR(INDEX('Sign-out log'!$F$2:$F$501,MATCH(A272,'Sign-out log'!$P$2:$P$501,0))&amp;"",""))</f>
      </c>
      <c r="H272" s="37">
        <f>IF(A272="","",IFERROR(INDEX('Sign-out log'!$I$2:$I$501,MATCH(A272,'Sign-out log'!$P$2:$P$501,0))&amp;"",""))</f>
      </c>
      <c r="I272" s="39">
        <f>IF(A272="","",COUNTIF('Sign-out log'!$B$2:$B$501,A272))</f>
      </c>
      <c r="J272" s="36"/>
    </row>
    <row r="273">
      <c r="A273" s="31"/>
      <c r="B273" s="30"/>
      <c r="C273" s="31"/>
      <c r="D273" s="30"/>
      <c r="E273" s="30"/>
      <c r="F273" s="38">
        <f>IF(A273="","",IF(COUNTIFS('Sign-out log'!$B$2:$B$501,A273,'Sign-out log'!$A$2:$A$501,"Overdue")&gt;0,"Overdue",IF(COUNTIF('Sign-out log'!$P$2:$P$501,A273)&gt;0,"Out","In")))</f>
      </c>
      <c r="G273" s="37">
        <f>IF(A273="","",IFERROR(INDEX('Sign-out log'!$F$2:$F$501,MATCH(A273,'Sign-out log'!$P$2:$P$501,0))&amp;"",""))</f>
      </c>
      <c r="H273" s="37">
        <f>IF(A273="","",IFERROR(INDEX('Sign-out log'!$I$2:$I$501,MATCH(A273,'Sign-out log'!$P$2:$P$501,0))&amp;"",""))</f>
      </c>
      <c r="I273" s="39">
        <f>IF(A273="","",COUNTIF('Sign-out log'!$B$2:$B$501,A273))</f>
      </c>
      <c r="J273" s="36"/>
    </row>
    <row r="274">
      <c r="A274" s="31"/>
      <c r="B274" s="30"/>
      <c r="C274" s="31"/>
      <c r="D274" s="30"/>
      <c r="E274" s="30"/>
      <c r="F274" s="38">
        <f>IF(A274="","",IF(COUNTIFS('Sign-out log'!$B$2:$B$501,A274,'Sign-out log'!$A$2:$A$501,"Overdue")&gt;0,"Overdue",IF(COUNTIF('Sign-out log'!$P$2:$P$501,A274)&gt;0,"Out","In")))</f>
      </c>
      <c r="G274" s="37">
        <f>IF(A274="","",IFERROR(INDEX('Sign-out log'!$F$2:$F$501,MATCH(A274,'Sign-out log'!$P$2:$P$501,0))&amp;"",""))</f>
      </c>
      <c r="H274" s="37">
        <f>IF(A274="","",IFERROR(INDEX('Sign-out log'!$I$2:$I$501,MATCH(A274,'Sign-out log'!$P$2:$P$501,0))&amp;"",""))</f>
      </c>
      <c r="I274" s="39">
        <f>IF(A274="","",COUNTIF('Sign-out log'!$B$2:$B$501,A274))</f>
      </c>
      <c r="J274" s="36"/>
    </row>
    <row r="275">
      <c r="A275" s="31"/>
      <c r="B275" s="30"/>
      <c r="C275" s="31"/>
      <c r="D275" s="30"/>
      <c r="E275" s="30"/>
      <c r="F275" s="38">
        <f>IF(A275="","",IF(COUNTIFS('Sign-out log'!$B$2:$B$501,A275,'Sign-out log'!$A$2:$A$501,"Overdue")&gt;0,"Overdue",IF(COUNTIF('Sign-out log'!$P$2:$P$501,A275)&gt;0,"Out","In")))</f>
      </c>
      <c r="G275" s="37">
        <f>IF(A275="","",IFERROR(INDEX('Sign-out log'!$F$2:$F$501,MATCH(A275,'Sign-out log'!$P$2:$P$501,0))&amp;"",""))</f>
      </c>
      <c r="H275" s="37">
        <f>IF(A275="","",IFERROR(INDEX('Sign-out log'!$I$2:$I$501,MATCH(A275,'Sign-out log'!$P$2:$P$501,0))&amp;"",""))</f>
      </c>
      <c r="I275" s="39">
        <f>IF(A275="","",COUNTIF('Sign-out log'!$B$2:$B$501,A275))</f>
      </c>
      <c r="J275" s="36"/>
    </row>
    <row r="276">
      <c r="A276" s="31"/>
      <c r="B276" s="30"/>
      <c r="C276" s="31"/>
      <c r="D276" s="30"/>
      <c r="E276" s="30"/>
      <c r="F276" s="38">
        <f>IF(A276="","",IF(COUNTIFS('Sign-out log'!$B$2:$B$501,A276,'Sign-out log'!$A$2:$A$501,"Overdue")&gt;0,"Overdue",IF(COUNTIF('Sign-out log'!$P$2:$P$501,A276)&gt;0,"Out","In")))</f>
      </c>
      <c r="G276" s="37">
        <f>IF(A276="","",IFERROR(INDEX('Sign-out log'!$F$2:$F$501,MATCH(A276,'Sign-out log'!$P$2:$P$501,0))&amp;"",""))</f>
      </c>
      <c r="H276" s="37">
        <f>IF(A276="","",IFERROR(INDEX('Sign-out log'!$I$2:$I$501,MATCH(A276,'Sign-out log'!$P$2:$P$501,0))&amp;"",""))</f>
      </c>
      <c r="I276" s="39">
        <f>IF(A276="","",COUNTIF('Sign-out log'!$B$2:$B$501,A276))</f>
      </c>
      <c r="J276" s="36"/>
    </row>
    <row r="277">
      <c r="A277" s="31"/>
      <c r="B277" s="30"/>
      <c r="C277" s="31"/>
      <c r="D277" s="30"/>
      <c r="E277" s="30"/>
      <c r="F277" s="38">
        <f>IF(A277="","",IF(COUNTIFS('Sign-out log'!$B$2:$B$501,A277,'Sign-out log'!$A$2:$A$501,"Overdue")&gt;0,"Overdue",IF(COUNTIF('Sign-out log'!$P$2:$P$501,A277)&gt;0,"Out","In")))</f>
      </c>
      <c r="G277" s="37">
        <f>IF(A277="","",IFERROR(INDEX('Sign-out log'!$F$2:$F$501,MATCH(A277,'Sign-out log'!$P$2:$P$501,0))&amp;"",""))</f>
      </c>
      <c r="H277" s="37">
        <f>IF(A277="","",IFERROR(INDEX('Sign-out log'!$I$2:$I$501,MATCH(A277,'Sign-out log'!$P$2:$P$501,0))&amp;"",""))</f>
      </c>
      <c r="I277" s="39">
        <f>IF(A277="","",COUNTIF('Sign-out log'!$B$2:$B$501,A277))</f>
      </c>
      <c r="J277" s="36"/>
    </row>
    <row r="278">
      <c r="A278" s="31"/>
      <c r="B278" s="30"/>
      <c r="C278" s="31"/>
      <c r="D278" s="30"/>
      <c r="E278" s="30"/>
      <c r="F278" s="38">
        <f>IF(A278="","",IF(COUNTIFS('Sign-out log'!$B$2:$B$501,A278,'Sign-out log'!$A$2:$A$501,"Overdue")&gt;0,"Overdue",IF(COUNTIF('Sign-out log'!$P$2:$P$501,A278)&gt;0,"Out","In")))</f>
      </c>
      <c r="G278" s="37">
        <f>IF(A278="","",IFERROR(INDEX('Sign-out log'!$F$2:$F$501,MATCH(A278,'Sign-out log'!$P$2:$P$501,0))&amp;"",""))</f>
      </c>
      <c r="H278" s="37">
        <f>IF(A278="","",IFERROR(INDEX('Sign-out log'!$I$2:$I$501,MATCH(A278,'Sign-out log'!$P$2:$P$501,0))&amp;"",""))</f>
      </c>
      <c r="I278" s="39">
        <f>IF(A278="","",COUNTIF('Sign-out log'!$B$2:$B$501,A278))</f>
      </c>
      <c r="J278" s="36"/>
    </row>
    <row r="279">
      <c r="A279" s="31"/>
      <c r="B279" s="30"/>
      <c r="C279" s="31"/>
      <c r="D279" s="30"/>
      <c r="E279" s="30"/>
      <c r="F279" s="38">
        <f>IF(A279="","",IF(COUNTIFS('Sign-out log'!$B$2:$B$501,A279,'Sign-out log'!$A$2:$A$501,"Overdue")&gt;0,"Overdue",IF(COUNTIF('Sign-out log'!$P$2:$P$501,A279)&gt;0,"Out","In")))</f>
      </c>
      <c r="G279" s="37">
        <f>IF(A279="","",IFERROR(INDEX('Sign-out log'!$F$2:$F$501,MATCH(A279,'Sign-out log'!$P$2:$P$501,0))&amp;"",""))</f>
      </c>
      <c r="H279" s="37">
        <f>IF(A279="","",IFERROR(INDEX('Sign-out log'!$I$2:$I$501,MATCH(A279,'Sign-out log'!$P$2:$P$501,0))&amp;"",""))</f>
      </c>
      <c r="I279" s="39">
        <f>IF(A279="","",COUNTIF('Sign-out log'!$B$2:$B$501,A279))</f>
      </c>
      <c r="J279" s="36"/>
    </row>
    <row r="280">
      <c r="A280" s="31"/>
      <c r="B280" s="30"/>
      <c r="C280" s="31"/>
      <c r="D280" s="30"/>
      <c r="E280" s="30"/>
      <c r="F280" s="38">
        <f>IF(A280="","",IF(COUNTIFS('Sign-out log'!$B$2:$B$501,A280,'Sign-out log'!$A$2:$A$501,"Overdue")&gt;0,"Overdue",IF(COUNTIF('Sign-out log'!$P$2:$P$501,A280)&gt;0,"Out","In")))</f>
      </c>
      <c r="G280" s="37">
        <f>IF(A280="","",IFERROR(INDEX('Sign-out log'!$F$2:$F$501,MATCH(A280,'Sign-out log'!$P$2:$P$501,0))&amp;"",""))</f>
      </c>
      <c r="H280" s="37">
        <f>IF(A280="","",IFERROR(INDEX('Sign-out log'!$I$2:$I$501,MATCH(A280,'Sign-out log'!$P$2:$P$501,0))&amp;"",""))</f>
      </c>
      <c r="I280" s="39">
        <f>IF(A280="","",COUNTIF('Sign-out log'!$B$2:$B$501,A280))</f>
      </c>
      <c r="J280" s="36"/>
    </row>
    <row r="281">
      <c r="A281" s="31"/>
      <c r="B281" s="30"/>
      <c r="C281" s="31"/>
      <c r="D281" s="30"/>
      <c r="E281" s="30"/>
      <c r="F281" s="38">
        <f>IF(A281="","",IF(COUNTIFS('Sign-out log'!$B$2:$B$501,A281,'Sign-out log'!$A$2:$A$501,"Overdue")&gt;0,"Overdue",IF(COUNTIF('Sign-out log'!$P$2:$P$501,A281)&gt;0,"Out","In")))</f>
      </c>
      <c r="G281" s="37">
        <f>IF(A281="","",IFERROR(INDEX('Sign-out log'!$F$2:$F$501,MATCH(A281,'Sign-out log'!$P$2:$P$501,0))&amp;"",""))</f>
      </c>
      <c r="H281" s="37">
        <f>IF(A281="","",IFERROR(INDEX('Sign-out log'!$I$2:$I$501,MATCH(A281,'Sign-out log'!$P$2:$P$501,0))&amp;"",""))</f>
      </c>
      <c r="I281" s="39">
        <f>IF(A281="","",COUNTIF('Sign-out log'!$B$2:$B$501,A281))</f>
      </c>
      <c r="J281" s="36"/>
    </row>
    <row r="282">
      <c r="A282" s="31"/>
      <c r="B282" s="30"/>
      <c r="C282" s="31"/>
      <c r="D282" s="30"/>
      <c r="E282" s="30"/>
      <c r="F282" s="38">
        <f>IF(A282="","",IF(COUNTIFS('Sign-out log'!$B$2:$B$501,A282,'Sign-out log'!$A$2:$A$501,"Overdue")&gt;0,"Overdue",IF(COUNTIF('Sign-out log'!$P$2:$P$501,A282)&gt;0,"Out","In")))</f>
      </c>
      <c r="G282" s="37">
        <f>IF(A282="","",IFERROR(INDEX('Sign-out log'!$F$2:$F$501,MATCH(A282,'Sign-out log'!$P$2:$P$501,0))&amp;"",""))</f>
      </c>
      <c r="H282" s="37">
        <f>IF(A282="","",IFERROR(INDEX('Sign-out log'!$I$2:$I$501,MATCH(A282,'Sign-out log'!$P$2:$P$501,0))&amp;"",""))</f>
      </c>
      <c r="I282" s="39">
        <f>IF(A282="","",COUNTIF('Sign-out log'!$B$2:$B$501,A282))</f>
      </c>
      <c r="J282" s="36"/>
    </row>
    <row r="283">
      <c r="A283" s="31"/>
      <c r="B283" s="30"/>
      <c r="C283" s="31"/>
      <c r="D283" s="30"/>
      <c r="E283" s="30"/>
      <c r="F283" s="38">
        <f>IF(A283="","",IF(COUNTIFS('Sign-out log'!$B$2:$B$501,A283,'Sign-out log'!$A$2:$A$501,"Overdue")&gt;0,"Overdue",IF(COUNTIF('Sign-out log'!$P$2:$P$501,A283)&gt;0,"Out","In")))</f>
      </c>
      <c r="G283" s="37">
        <f>IF(A283="","",IFERROR(INDEX('Sign-out log'!$F$2:$F$501,MATCH(A283,'Sign-out log'!$P$2:$P$501,0))&amp;"",""))</f>
      </c>
      <c r="H283" s="37">
        <f>IF(A283="","",IFERROR(INDEX('Sign-out log'!$I$2:$I$501,MATCH(A283,'Sign-out log'!$P$2:$P$501,0))&amp;"",""))</f>
      </c>
      <c r="I283" s="39">
        <f>IF(A283="","",COUNTIF('Sign-out log'!$B$2:$B$501,A283))</f>
      </c>
      <c r="J283" s="36"/>
    </row>
    <row r="284">
      <c r="A284" s="31"/>
      <c r="B284" s="30"/>
      <c r="C284" s="31"/>
      <c r="D284" s="30"/>
      <c r="E284" s="30"/>
      <c r="F284" s="38">
        <f>IF(A284="","",IF(COUNTIFS('Sign-out log'!$B$2:$B$501,A284,'Sign-out log'!$A$2:$A$501,"Overdue")&gt;0,"Overdue",IF(COUNTIF('Sign-out log'!$P$2:$P$501,A284)&gt;0,"Out","In")))</f>
      </c>
      <c r="G284" s="37">
        <f>IF(A284="","",IFERROR(INDEX('Sign-out log'!$F$2:$F$501,MATCH(A284,'Sign-out log'!$P$2:$P$501,0))&amp;"",""))</f>
      </c>
      <c r="H284" s="37">
        <f>IF(A284="","",IFERROR(INDEX('Sign-out log'!$I$2:$I$501,MATCH(A284,'Sign-out log'!$P$2:$P$501,0))&amp;"",""))</f>
      </c>
      <c r="I284" s="39">
        <f>IF(A284="","",COUNTIF('Sign-out log'!$B$2:$B$501,A284))</f>
      </c>
      <c r="J284" s="36"/>
    </row>
    <row r="285">
      <c r="A285" s="31"/>
      <c r="B285" s="30"/>
      <c r="C285" s="31"/>
      <c r="D285" s="30"/>
      <c r="E285" s="30"/>
      <c r="F285" s="38">
        <f>IF(A285="","",IF(COUNTIFS('Sign-out log'!$B$2:$B$501,A285,'Sign-out log'!$A$2:$A$501,"Overdue")&gt;0,"Overdue",IF(COUNTIF('Sign-out log'!$P$2:$P$501,A285)&gt;0,"Out","In")))</f>
      </c>
      <c r="G285" s="37">
        <f>IF(A285="","",IFERROR(INDEX('Sign-out log'!$F$2:$F$501,MATCH(A285,'Sign-out log'!$P$2:$P$501,0))&amp;"",""))</f>
      </c>
      <c r="H285" s="37">
        <f>IF(A285="","",IFERROR(INDEX('Sign-out log'!$I$2:$I$501,MATCH(A285,'Sign-out log'!$P$2:$P$501,0))&amp;"",""))</f>
      </c>
      <c r="I285" s="39">
        <f>IF(A285="","",COUNTIF('Sign-out log'!$B$2:$B$501,A285))</f>
      </c>
      <c r="J285" s="36"/>
    </row>
    <row r="286">
      <c r="A286" s="31"/>
      <c r="B286" s="30"/>
      <c r="C286" s="31"/>
      <c r="D286" s="30"/>
      <c r="E286" s="30"/>
      <c r="F286" s="38">
        <f>IF(A286="","",IF(COUNTIFS('Sign-out log'!$B$2:$B$501,A286,'Sign-out log'!$A$2:$A$501,"Overdue")&gt;0,"Overdue",IF(COUNTIF('Sign-out log'!$P$2:$P$501,A286)&gt;0,"Out","In")))</f>
      </c>
      <c r="G286" s="37">
        <f>IF(A286="","",IFERROR(INDEX('Sign-out log'!$F$2:$F$501,MATCH(A286,'Sign-out log'!$P$2:$P$501,0))&amp;"",""))</f>
      </c>
      <c r="H286" s="37">
        <f>IF(A286="","",IFERROR(INDEX('Sign-out log'!$I$2:$I$501,MATCH(A286,'Sign-out log'!$P$2:$P$501,0))&amp;"",""))</f>
      </c>
      <c r="I286" s="39">
        <f>IF(A286="","",COUNTIF('Sign-out log'!$B$2:$B$501,A286))</f>
      </c>
      <c r="J286" s="36"/>
    </row>
    <row r="287">
      <c r="A287" s="31"/>
      <c r="B287" s="30"/>
      <c r="C287" s="31"/>
      <c r="D287" s="30"/>
      <c r="E287" s="30"/>
      <c r="F287" s="38">
        <f>IF(A287="","",IF(COUNTIFS('Sign-out log'!$B$2:$B$501,A287,'Sign-out log'!$A$2:$A$501,"Overdue")&gt;0,"Overdue",IF(COUNTIF('Sign-out log'!$P$2:$P$501,A287)&gt;0,"Out","In")))</f>
      </c>
      <c r="G287" s="37">
        <f>IF(A287="","",IFERROR(INDEX('Sign-out log'!$F$2:$F$501,MATCH(A287,'Sign-out log'!$P$2:$P$501,0))&amp;"",""))</f>
      </c>
      <c r="H287" s="37">
        <f>IF(A287="","",IFERROR(INDEX('Sign-out log'!$I$2:$I$501,MATCH(A287,'Sign-out log'!$P$2:$P$501,0))&amp;"",""))</f>
      </c>
      <c r="I287" s="39">
        <f>IF(A287="","",COUNTIF('Sign-out log'!$B$2:$B$501,A287))</f>
      </c>
      <c r="J287" s="36"/>
    </row>
    <row r="288">
      <c r="A288" s="31"/>
      <c r="B288" s="30"/>
      <c r="C288" s="31"/>
      <c r="D288" s="30"/>
      <c r="E288" s="30"/>
      <c r="F288" s="38">
        <f>IF(A288="","",IF(COUNTIFS('Sign-out log'!$B$2:$B$501,A288,'Sign-out log'!$A$2:$A$501,"Overdue")&gt;0,"Overdue",IF(COUNTIF('Sign-out log'!$P$2:$P$501,A288)&gt;0,"Out","In")))</f>
      </c>
      <c r="G288" s="37">
        <f>IF(A288="","",IFERROR(INDEX('Sign-out log'!$F$2:$F$501,MATCH(A288,'Sign-out log'!$P$2:$P$501,0))&amp;"",""))</f>
      </c>
      <c r="H288" s="37">
        <f>IF(A288="","",IFERROR(INDEX('Sign-out log'!$I$2:$I$501,MATCH(A288,'Sign-out log'!$P$2:$P$501,0))&amp;"",""))</f>
      </c>
      <c r="I288" s="39">
        <f>IF(A288="","",COUNTIF('Sign-out log'!$B$2:$B$501,A288))</f>
      </c>
      <c r="J288" s="36"/>
    </row>
    <row r="289">
      <c r="A289" s="31"/>
      <c r="B289" s="30"/>
      <c r="C289" s="31"/>
      <c r="D289" s="30"/>
      <c r="E289" s="30"/>
      <c r="F289" s="38">
        <f>IF(A289="","",IF(COUNTIFS('Sign-out log'!$B$2:$B$501,A289,'Sign-out log'!$A$2:$A$501,"Overdue")&gt;0,"Overdue",IF(COUNTIF('Sign-out log'!$P$2:$P$501,A289)&gt;0,"Out","In")))</f>
      </c>
      <c r="G289" s="37">
        <f>IF(A289="","",IFERROR(INDEX('Sign-out log'!$F$2:$F$501,MATCH(A289,'Sign-out log'!$P$2:$P$501,0))&amp;"",""))</f>
      </c>
      <c r="H289" s="37">
        <f>IF(A289="","",IFERROR(INDEX('Sign-out log'!$I$2:$I$501,MATCH(A289,'Sign-out log'!$P$2:$P$501,0))&amp;"",""))</f>
      </c>
      <c r="I289" s="39">
        <f>IF(A289="","",COUNTIF('Sign-out log'!$B$2:$B$501,A289))</f>
      </c>
      <c r="J289" s="36"/>
    </row>
    <row r="290">
      <c r="A290" s="31"/>
      <c r="B290" s="30"/>
      <c r="C290" s="31"/>
      <c r="D290" s="30"/>
      <c r="E290" s="30"/>
      <c r="F290" s="38">
        <f>IF(A290="","",IF(COUNTIFS('Sign-out log'!$B$2:$B$501,A290,'Sign-out log'!$A$2:$A$501,"Overdue")&gt;0,"Overdue",IF(COUNTIF('Sign-out log'!$P$2:$P$501,A290)&gt;0,"Out","In")))</f>
      </c>
      <c r="G290" s="37">
        <f>IF(A290="","",IFERROR(INDEX('Sign-out log'!$F$2:$F$501,MATCH(A290,'Sign-out log'!$P$2:$P$501,0))&amp;"",""))</f>
      </c>
      <c r="H290" s="37">
        <f>IF(A290="","",IFERROR(INDEX('Sign-out log'!$I$2:$I$501,MATCH(A290,'Sign-out log'!$P$2:$P$501,0))&amp;"",""))</f>
      </c>
      <c r="I290" s="39">
        <f>IF(A290="","",COUNTIF('Sign-out log'!$B$2:$B$501,A290))</f>
      </c>
      <c r="J290" s="36"/>
    </row>
    <row r="291">
      <c r="A291" s="31"/>
      <c r="B291" s="30"/>
      <c r="C291" s="31"/>
      <c r="D291" s="30"/>
      <c r="E291" s="30"/>
      <c r="F291" s="38">
        <f>IF(A291="","",IF(COUNTIFS('Sign-out log'!$B$2:$B$501,A291,'Sign-out log'!$A$2:$A$501,"Overdue")&gt;0,"Overdue",IF(COUNTIF('Sign-out log'!$P$2:$P$501,A291)&gt;0,"Out","In")))</f>
      </c>
      <c r="G291" s="37">
        <f>IF(A291="","",IFERROR(INDEX('Sign-out log'!$F$2:$F$501,MATCH(A291,'Sign-out log'!$P$2:$P$501,0))&amp;"",""))</f>
      </c>
      <c r="H291" s="37">
        <f>IF(A291="","",IFERROR(INDEX('Sign-out log'!$I$2:$I$501,MATCH(A291,'Sign-out log'!$P$2:$P$501,0))&amp;"",""))</f>
      </c>
      <c r="I291" s="39">
        <f>IF(A291="","",COUNTIF('Sign-out log'!$B$2:$B$501,A291))</f>
      </c>
      <c r="J291" s="36"/>
    </row>
    <row r="292">
      <c r="A292" s="31"/>
      <c r="B292" s="30"/>
      <c r="C292" s="31"/>
      <c r="D292" s="30"/>
      <c r="E292" s="30"/>
      <c r="F292" s="38">
        <f>IF(A292="","",IF(COUNTIFS('Sign-out log'!$B$2:$B$501,A292,'Sign-out log'!$A$2:$A$501,"Overdue")&gt;0,"Overdue",IF(COUNTIF('Sign-out log'!$P$2:$P$501,A292)&gt;0,"Out","In")))</f>
      </c>
      <c r="G292" s="37">
        <f>IF(A292="","",IFERROR(INDEX('Sign-out log'!$F$2:$F$501,MATCH(A292,'Sign-out log'!$P$2:$P$501,0))&amp;"",""))</f>
      </c>
      <c r="H292" s="37">
        <f>IF(A292="","",IFERROR(INDEX('Sign-out log'!$I$2:$I$501,MATCH(A292,'Sign-out log'!$P$2:$P$501,0))&amp;"",""))</f>
      </c>
      <c r="I292" s="39">
        <f>IF(A292="","",COUNTIF('Sign-out log'!$B$2:$B$501,A292))</f>
      </c>
      <c r="J292" s="36"/>
    </row>
    <row r="293">
      <c r="A293" s="31"/>
      <c r="B293" s="30"/>
      <c r="C293" s="31"/>
      <c r="D293" s="30"/>
      <c r="E293" s="30"/>
      <c r="F293" s="38">
        <f>IF(A293="","",IF(COUNTIFS('Sign-out log'!$B$2:$B$501,A293,'Sign-out log'!$A$2:$A$501,"Overdue")&gt;0,"Overdue",IF(COUNTIF('Sign-out log'!$P$2:$P$501,A293)&gt;0,"Out","In")))</f>
      </c>
      <c r="G293" s="37">
        <f>IF(A293="","",IFERROR(INDEX('Sign-out log'!$F$2:$F$501,MATCH(A293,'Sign-out log'!$P$2:$P$501,0))&amp;"",""))</f>
      </c>
      <c r="H293" s="37">
        <f>IF(A293="","",IFERROR(INDEX('Sign-out log'!$I$2:$I$501,MATCH(A293,'Sign-out log'!$P$2:$P$501,0))&amp;"",""))</f>
      </c>
      <c r="I293" s="39">
        <f>IF(A293="","",COUNTIF('Sign-out log'!$B$2:$B$501,A293))</f>
      </c>
      <c r="J293" s="36"/>
    </row>
    <row r="294">
      <c r="A294" s="31"/>
      <c r="B294" s="30"/>
      <c r="C294" s="31"/>
      <c r="D294" s="30"/>
      <c r="E294" s="30"/>
      <c r="F294" s="38">
        <f>IF(A294="","",IF(COUNTIFS('Sign-out log'!$B$2:$B$501,A294,'Sign-out log'!$A$2:$A$501,"Overdue")&gt;0,"Overdue",IF(COUNTIF('Sign-out log'!$P$2:$P$501,A294)&gt;0,"Out","In")))</f>
      </c>
      <c r="G294" s="37">
        <f>IF(A294="","",IFERROR(INDEX('Sign-out log'!$F$2:$F$501,MATCH(A294,'Sign-out log'!$P$2:$P$501,0))&amp;"",""))</f>
      </c>
      <c r="H294" s="37">
        <f>IF(A294="","",IFERROR(INDEX('Sign-out log'!$I$2:$I$501,MATCH(A294,'Sign-out log'!$P$2:$P$501,0))&amp;"",""))</f>
      </c>
      <c r="I294" s="39">
        <f>IF(A294="","",COUNTIF('Sign-out log'!$B$2:$B$501,A294))</f>
      </c>
      <c r="J294" s="36"/>
    </row>
    <row r="295">
      <c r="A295" s="31"/>
      <c r="B295" s="30"/>
      <c r="C295" s="31"/>
      <c r="D295" s="30"/>
      <c r="E295" s="30"/>
      <c r="F295" s="38">
        <f>IF(A295="","",IF(COUNTIFS('Sign-out log'!$B$2:$B$501,A295,'Sign-out log'!$A$2:$A$501,"Overdue")&gt;0,"Overdue",IF(COUNTIF('Sign-out log'!$P$2:$P$501,A295)&gt;0,"Out","In")))</f>
      </c>
      <c r="G295" s="37">
        <f>IF(A295="","",IFERROR(INDEX('Sign-out log'!$F$2:$F$501,MATCH(A295,'Sign-out log'!$P$2:$P$501,0))&amp;"",""))</f>
      </c>
      <c r="H295" s="37">
        <f>IF(A295="","",IFERROR(INDEX('Sign-out log'!$I$2:$I$501,MATCH(A295,'Sign-out log'!$P$2:$P$501,0))&amp;"",""))</f>
      </c>
      <c r="I295" s="39">
        <f>IF(A295="","",COUNTIF('Sign-out log'!$B$2:$B$501,A295))</f>
      </c>
      <c r="J295" s="36"/>
    </row>
    <row r="296">
      <c r="A296" s="31"/>
      <c r="B296" s="30"/>
      <c r="C296" s="31"/>
      <c r="D296" s="30"/>
      <c r="E296" s="30"/>
      <c r="F296" s="38">
        <f>IF(A296="","",IF(COUNTIFS('Sign-out log'!$B$2:$B$501,A296,'Sign-out log'!$A$2:$A$501,"Overdue")&gt;0,"Overdue",IF(COUNTIF('Sign-out log'!$P$2:$P$501,A296)&gt;0,"Out","In")))</f>
      </c>
      <c r="G296" s="37">
        <f>IF(A296="","",IFERROR(INDEX('Sign-out log'!$F$2:$F$501,MATCH(A296,'Sign-out log'!$P$2:$P$501,0))&amp;"",""))</f>
      </c>
      <c r="H296" s="37">
        <f>IF(A296="","",IFERROR(INDEX('Sign-out log'!$I$2:$I$501,MATCH(A296,'Sign-out log'!$P$2:$P$501,0))&amp;"",""))</f>
      </c>
      <c r="I296" s="39">
        <f>IF(A296="","",COUNTIF('Sign-out log'!$B$2:$B$501,A296))</f>
      </c>
      <c r="J296" s="36"/>
    </row>
    <row r="297">
      <c r="A297" s="31"/>
      <c r="B297" s="30"/>
      <c r="C297" s="31"/>
      <c r="D297" s="30"/>
      <c r="E297" s="30"/>
      <c r="F297" s="38">
        <f>IF(A297="","",IF(COUNTIFS('Sign-out log'!$B$2:$B$501,A297,'Sign-out log'!$A$2:$A$501,"Overdue")&gt;0,"Overdue",IF(COUNTIF('Sign-out log'!$P$2:$P$501,A297)&gt;0,"Out","In")))</f>
      </c>
      <c r="G297" s="37">
        <f>IF(A297="","",IFERROR(INDEX('Sign-out log'!$F$2:$F$501,MATCH(A297,'Sign-out log'!$P$2:$P$501,0))&amp;"",""))</f>
      </c>
      <c r="H297" s="37">
        <f>IF(A297="","",IFERROR(INDEX('Sign-out log'!$I$2:$I$501,MATCH(A297,'Sign-out log'!$P$2:$P$501,0))&amp;"",""))</f>
      </c>
      <c r="I297" s="39">
        <f>IF(A297="","",COUNTIF('Sign-out log'!$B$2:$B$501,A297))</f>
      </c>
      <c r="J297" s="36"/>
    </row>
    <row r="298">
      <c r="A298" s="31"/>
      <c r="B298" s="30"/>
      <c r="C298" s="31"/>
      <c r="D298" s="30"/>
      <c r="E298" s="30"/>
      <c r="F298" s="38">
        <f>IF(A298="","",IF(COUNTIFS('Sign-out log'!$B$2:$B$501,A298,'Sign-out log'!$A$2:$A$501,"Overdue")&gt;0,"Overdue",IF(COUNTIF('Sign-out log'!$P$2:$P$501,A298)&gt;0,"Out","In")))</f>
      </c>
      <c r="G298" s="37">
        <f>IF(A298="","",IFERROR(INDEX('Sign-out log'!$F$2:$F$501,MATCH(A298,'Sign-out log'!$P$2:$P$501,0))&amp;"",""))</f>
      </c>
      <c r="H298" s="37">
        <f>IF(A298="","",IFERROR(INDEX('Sign-out log'!$I$2:$I$501,MATCH(A298,'Sign-out log'!$P$2:$P$501,0))&amp;"",""))</f>
      </c>
      <c r="I298" s="39">
        <f>IF(A298="","",COUNTIF('Sign-out log'!$B$2:$B$501,A298))</f>
      </c>
      <c r="J298" s="36"/>
    </row>
    <row r="299">
      <c r="A299" s="31"/>
      <c r="B299" s="30"/>
      <c r="C299" s="31"/>
      <c r="D299" s="30"/>
      <c r="E299" s="30"/>
      <c r="F299" s="38">
        <f>IF(A299="","",IF(COUNTIFS('Sign-out log'!$B$2:$B$501,A299,'Sign-out log'!$A$2:$A$501,"Overdue")&gt;0,"Overdue",IF(COUNTIF('Sign-out log'!$P$2:$P$501,A299)&gt;0,"Out","In")))</f>
      </c>
      <c r="G299" s="37">
        <f>IF(A299="","",IFERROR(INDEX('Sign-out log'!$F$2:$F$501,MATCH(A299,'Sign-out log'!$P$2:$P$501,0))&amp;"",""))</f>
      </c>
      <c r="H299" s="37">
        <f>IF(A299="","",IFERROR(INDEX('Sign-out log'!$I$2:$I$501,MATCH(A299,'Sign-out log'!$P$2:$P$501,0))&amp;"",""))</f>
      </c>
      <c r="I299" s="39">
        <f>IF(A299="","",COUNTIF('Sign-out log'!$B$2:$B$501,A299))</f>
      </c>
      <c r="J299" s="36"/>
    </row>
    <row r="300">
      <c r="A300" s="31"/>
      <c r="B300" s="30"/>
      <c r="C300" s="31"/>
      <c r="D300" s="30"/>
      <c r="E300" s="30"/>
      <c r="F300" s="38">
        <f>IF(A300="","",IF(COUNTIFS('Sign-out log'!$B$2:$B$501,A300,'Sign-out log'!$A$2:$A$501,"Overdue")&gt;0,"Overdue",IF(COUNTIF('Sign-out log'!$P$2:$P$501,A300)&gt;0,"Out","In")))</f>
      </c>
      <c r="G300" s="37">
        <f>IF(A300="","",IFERROR(INDEX('Sign-out log'!$F$2:$F$501,MATCH(A300,'Sign-out log'!$P$2:$P$501,0))&amp;"",""))</f>
      </c>
      <c r="H300" s="37">
        <f>IF(A300="","",IFERROR(INDEX('Sign-out log'!$I$2:$I$501,MATCH(A300,'Sign-out log'!$P$2:$P$501,0))&amp;"",""))</f>
      </c>
      <c r="I300" s="39">
        <f>IF(A300="","",COUNTIF('Sign-out log'!$B$2:$B$501,A300))</f>
      </c>
      <c r="J300" s="36"/>
    </row>
    <row r="301">
      <c r="A301" s="31"/>
      <c r="B301" s="30"/>
      <c r="C301" s="31"/>
      <c r="D301" s="30"/>
      <c r="E301" s="30"/>
      <c r="F301" s="38">
        <f>IF(A301="","",IF(COUNTIFS('Sign-out log'!$B$2:$B$501,A301,'Sign-out log'!$A$2:$A$501,"Overdue")&gt;0,"Overdue",IF(COUNTIF('Sign-out log'!$P$2:$P$501,A301)&gt;0,"Out","In")))</f>
      </c>
      <c r="G301" s="37">
        <f>IF(A301="","",IFERROR(INDEX('Sign-out log'!$F$2:$F$501,MATCH(A301,'Sign-out log'!$P$2:$P$501,0))&amp;"",""))</f>
      </c>
      <c r="H301" s="37">
        <f>IF(A301="","",IFERROR(INDEX('Sign-out log'!$I$2:$I$501,MATCH(A301,'Sign-out log'!$P$2:$P$501,0))&amp;"",""))</f>
      </c>
      <c r="I301" s="39">
        <f>IF(A301="","",COUNTIF('Sign-out log'!$B$2:$B$501,A301))</f>
      </c>
      <c r="J301" s="36"/>
    </row>
    <row r="302">
      <c r="A302" s="31"/>
      <c r="B302" s="30"/>
      <c r="C302" s="31"/>
      <c r="D302" s="30"/>
      <c r="E302" s="30"/>
      <c r="F302" s="38">
        <f>IF(A302="","",IF(COUNTIFS('Sign-out log'!$B$2:$B$501,A302,'Sign-out log'!$A$2:$A$501,"Overdue")&gt;0,"Overdue",IF(COUNTIF('Sign-out log'!$P$2:$P$501,A302)&gt;0,"Out","In")))</f>
      </c>
      <c r="G302" s="37">
        <f>IF(A302="","",IFERROR(INDEX('Sign-out log'!$F$2:$F$501,MATCH(A302,'Sign-out log'!$P$2:$P$501,0))&amp;"",""))</f>
      </c>
      <c r="H302" s="37">
        <f>IF(A302="","",IFERROR(INDEX('Sign-out log'!$I$2:$I$501,MATCH(A302,'Sign-out log'!$P$2:$P$501,0))&amp;"",""))</f>
      </c>
      <c r="I302" s="39">
        <f>IF(A302="","",COUNTIF('Sign-out log'!$B$2:$B$501,A302))</f>
      </c>
      <c r="J302" s="36"/>
    </row>
    <row r="303">
      <c r="A303" s="31"/>
      <c r="B303" s="30"/>
      <c r="C303" s="31"/>
      <c r="D303" s="30"/>
      <c r="E303" s="30"/>
      <c r="F303" s="38">
        <f>IF(A303="","",IF(COUNTIFS('Sign-out log'!$B$2:$B$501,A303,'Sign-out log'!$A$2:$A$501,"Overdue")&gt;0,"Overdue",IF(COUNTIF('Sign-out log'!$P$2:$P$501,A303)&gt;0,"Out","In")))</f>
      </c>
      <c r="G303" s="37">
        <f>IF(A303="","",IFERROR(INDEX('Sign-out log'!$F$2:$F$501,MATCH(A303,'Sign-out log'!$P$2:$P$501,0))&amp;"",""))</f>
      </c>
      <c r="H303" s="37">
        <f>IF(A303="","",IFERROR(INDEX('Sign-out log'!$I$2:$I$501,MATCH(A303,'Sign-out log'!$P$2:$P$501,0))&amp;"",""))</f>
      </c>
      <c r="I303" s="39">
        <f>IF(A303="","",COUNTIF('Sign-out log'!$B$2:$B$501,A303))</f>
      </c>
      <c r="J303" s="36"/>
    </row>
    <row r="304">
      <c r="A304" s="31"/>
      <c r="B304" s="30"/>
      <c r="C304" s="31"/>
      <c r="D304" s="30"/>
      <c r="E304" s="30"/>
      <c r="F304" s="38">
        <f>IF(A304="","",IF(COUNTIFS('Sign-out log'!$B$2:$B$501,A304,'Sign-out log'!$A$2:$A$501,"Overdue")&gt;0,"Overdue",IF(COUNTIF('Sign-out log'!$P$2:$P$501,A304)&gt;0,"Out","In")))</f>
      </c>
      <c r="G304" s="37">
        <f>IF(A304="","",IFERROR(INDEX('Sign-out log'!$F$2:$F$501,MATCH(A304,'Sign-out log'!$P$2:$P$501,0))&amp;"",""))</f>
      </c>
      <c r="H304" s="37">
        <f>IF(A304="","",IFERROR(INDEX('Sign-out log'!$I$2:$I$501,MATCH(A304,'Sign-out log'!$P$2:$P$501,0))&amp;"",""))</f>
      </c>
      <c r="I304" s="39">
        <f>IF(A304="","",COUNTIF('Sign-out log'!$B$2:$B$501,A304))</f>
      </c>
      <c r="J304" s="36"/>
    </row>
    <row r="305">
      <c r="A305" s="31"/>
      <c r="B305" s="30"/>
      <c r="C305" s="31"/>
      <c r="D305" s="30"/>
      <c r="E305" s="30"/>
      <c r="F305" s="38">
        <f>IF(A305="","",IF(COUNTIFS('Sign-out log'!$B$2:$B$501,A305,'Sign-out log'!$A$2:$A$501,"Overdue")&gt;0,"Overdue",IF(COUNTIF('Sign-out log'!$P$2:$P$501,A305)&gt;0,"Out","In")))</f>
      </c>
      <c r="G305" s="37">
        <f>IF(A305="","",IFERROR(INDEX('Sign-out log'!$F$2:$F$501,MATCH(A305,'Sign-out log'!$P$2:$P$501,0))&amp;"",""))</f>
      </c>
      <c r="H305" s="37">
        <f>IF(A305="","",IFERROR(INDEX('Sign-out log'!$I$2:$I$501,MATCH(A305,'Sign-out log'!$P$2:$P$501,0))&amp;"",""))</f>
      </c>
      <c r="I305" s="39">
        <f>IF(A305="","",COUNTIF('Sign-out log'!$B$2:$B$501,A305))</f>
      </c>
      <c r="J305" s="36"/>
    </row>
    <row r="306">
      <c r="A306" s="31"/>
      <c r="B306" s="30"/>
      <c r="C306" s="31"/>
      <c r="D306" s="30"/>
      <c r="E306" s="30"/>
      <c r="F306" s="38">
        <f>IF(A306="","",IF(COUNTIFS('Sign-out log'!$B$2:$B$501,A306,'Sign-out log'!$A$2:$A$501,"Overdue")&gt;0,"Overdue",IF(COUNTIF('Sign-out log'!$P$2:$P$501,A306)&gt;0,"Out","In")))</f>
      </c>
      <c r="G306" s="37">
        <f>IF(A306="","",IFERROR(INDEX('Sign-out log'!$F$2:$F$501,MATCH(A306,'Sign-out log'!$P$2:$P$501,0))&amp;"",""))</f>
      </c>
      <c r="H306" s="37">
        <f>IF(A306="","",IFERROR(INDEX('Sign-out log'!$I$2:$I$501,MATCH(A306,'Sign-out log'!$P$2:$P$501,0))&amp;"",""))</f>
      </c>
      <c r="I306" s="39">
        <f>IF(A306="","",COUNTIF('Sign-out log'!$B$2:$B$501,A306))</f>
      </c>
      <c r="J306" s="36"/>
    </row>
    <row r="307">
      <c r="A307" s="31"/>
      <c r="B307" s="30"/>
      <c r="C307" s="31"/>
      <c r="D307" s="30"/>
      <c r="E307" s="30"/>
      <c r="F307" s="38">
        <f>IF(A307="","",IF(COUNTIFS('Sign-out log'!$B$2:$B$501,A307,'Sign-out log'!$A$2:$A$501,"Overdue")&gt;0,"Overdue",IF(COUNTIF('Sign-out log'!$P$2:$P$501,A307)&gt;0,"Out","In")))</f>
      </c>
      <c r="G307" s="37">
        <f>IF(A307="","",IFERROR(INDEX('Sign-out log'!$F$2:$F$501,MATCH(A307,'Sign-out log'!$P$2:$P$501,0))&amp;"",""))</f>
      </c>
      <c r="H307" s="37">
        <f>IF(A307="","",IFERROR(INDEX('Sign-out log'!$I$2:$I$501,MATCH(A307,'Sign-out log'!$P$2:$P$501,0))&amp;"",""))</f>
      </c>
      <c r="I307" s="39">
        <f>IF(A307="","",COUNTIF('Sign-out log'!$B$2:$B$501,A307))</f>
      </c>
      <c r="J307" s="36"/>
    </row>
    <row r="308">
      <c r="A308" s="31"/>
      <c r="B308" s="30"/>
      <c r="C308" s="31"/>
      <c r="D308" s="30"/>
      <c r="E308" s="30"/>
      <c r="F308" s="38">
        <f>IF(A308="","",IF(COUNTIFS('Sign-out log'!$B$2:$B$501,A308,'Sign-out log'!$A$2:$A$501,"Overdue")&gt;0,"Overdue",IF(COUNTIF('Sign-out log'!$P$2:$P$501,A308)&gt;0,"Out","In")))</f>
      </c>
      <c r="G308" s="37">
        <f>IF(A308="","",IFERROR(INDEX('Sign-out log'!$F$2:$F$501,MATCH(A308,'Sign-out log'!$P$2:$P$501,0))&amp;"",""))</f>
      </c>
      <c r="H308" s="37">
        <f>IF(A308="","",IFERROR(INDEX('Sign-out log'!$I$2:$I$501,MATCH(A308,'Sign-out log'!$P$2:$P$501,0))&amp;"",""))</f>
      </c>
      <c r="I308" s="39">
        <f>IF(A308="","",COUNTIF('Sign-out log'!$B$2:$B$501,A308))</f>
      </c>
      <c r="J308" s="36"/>
    </row>
    <row r="309">
      <c r="A309" s="31"/>
      <c r="B309" s="30"/>
      <c r="C309" s="31"/>
      <c r="D309" s="30"/>
      <c r="E309" s="30"/>
      <c r="F309" s="38">
        <f>IF(A309="","",IF(COUNTIFS('Sign-out log'!$B$2:$B$501,A309,'Sign-out log'!$A$2:$A$501,"Overdue")&gt;0,"Overdue",IF(COUNTIF('Sign-out log'!$P$2:$P$501,A309)&gt;0,"Out","In")))</f>
      </c>
      <c r="G309" s="37">
        <f>IF(A309="","",IFERROR(INDEX('Sign-out log'!$F$2:$F$501,MATCH(A309,'Sign-out log'!$P$2:$P$501,0))&amp;"",""))</f>
      </c>
      <c r="H309" s="37">
        <f>IF(A309="","",IFERROR(INDEX('Sign-out log'!$I$2:$I$501,MATCH(A309,'Sign-out log'!$P$2:$P$501,0))&amp;"",""))</f>
      </c>
      <c r="I309" s="39">
        <f>IF(A309="","",COUNTIF('Sign-out log'!$B$2:$B$501,A309))</f>
      </c>
      <c r="J309" s="36"/>
    </row>
    <row r="310">
      <c r="A310" s="31"/>
      <c r="B310" s="30"/>
      <c r="C310" s="31"/>
      <c r="D310" s="30"/>
      <c r="E310" s="30"/>
      <c r="F310" s="38">
        <f>IF(A310="","",IF(COUNTIFS('Sign-out log'!$B$2:$B$501,A310,'Sign-out log'!$A$2:$A$501,"Overdue")&gt;0,"Overdue",IF(COUNTIF('Sign-out log'!$P$2:$P$501,A310)&gt;0,"Out","In")))</f>
      </c>
      <c r="G310" s="37">
        <f>IF(A310="","",IFERROR(INDEX('Sign-out log'!$F$2:$F$501,MATCH(A310,'Sign-out log'!$P$2:$P$501,0))&amp;"",""))</f>
      </c>
      <c r="H310" s="37">
        <f>IF(A310="","",IFERROR(INDEX('Sign-out log'!$I$2:$I$501,MATCH(A310,'Sign-out log'!$P$2:$P$501,0))&amp;"",""))</f>
      </c>
      <c r="I310" s="39">
        <f>IF(A310="","",COUNTIF('Sign-out log'!$B$2:$B$501,A310))</f>
      </c>
      <c r="J310" s="36"/>
    </row>
    <row r="311">
      <c r="A311" s="31"/>
      <c r="B311" s="30"/>
      <c r="C311" s="31"/>
      <c r="D311" s="30"/>
      <c r="E311" s="30"/>
      <c r="F311" s="38">
        <f>IF(A311="","",IF(COUNTIFS('Sign-out log'!$B$2:$B$501,A311,'Sign-out log'!$A$2:$A$501,"Overdue")&gt;0,"Overdue",IF(COUNTIF('Sign-out log'!$P$2:$P$501,A311)&gt;0,"Out","In")))</f>
      </c>
      <c r="G311" s="37">
        <f>IF(A311="","",IFERROR(INDEX('Sign-out log'!$F$2:$F$501,MATCH(A311,'Sign-out log'!$P$2:$P$501,0))&amp;"",""))</f>
      </c>
      <c r="H311" s="37">
        <f>IF(A311="","",IFERROR(INDEX('Sign-out log'!$I$2:$I$501,MATCH(A311,'Sign-out log'!$P$2:$P$501,0))&amp;"",""))</f>
      </c>
      <c r="I311" s="39">
        <f>IF(A311="","",COUNTIF('Sign-out log'!$B$2:$B$501,A311))</f>
      </c>
      <c r="J311" s="36"/>
    </row>
    <row r="312">
      <c r="A312" s="31"/>
      <c r="B312" s="30"/>
      <c r="C312" s="31"/>
      <c r="D312" s="30"/>
      <c r="E312" s="30"/>
      <c r="F312" s="38">
        <f>IF(A312="","",IF(COUNTIFS('Sign-out log'!$B$2:$B$501,A312,'Sign-out log'!$A$2:$A$501,"Overdue")&gt;0,"Overdue",IF(COUNTIF('Sign-out log'!$P$2:$P$501,A312)&gt;0,"Out","In")))</f>
      </c>
      <c r="G312" s="37">
        <f>IF(A312="","",IFERROR(INDEX('Sign-out log'!$F$2:$F$501,MATCH(A312,'Sign-out log'!$P$2:$P$501,0))&amp;"",""))</f>
      </c>
      <c r="H312" s="37">
        <f>IF(A312="","",IFERROR(INDEX('Sign-out log'!$I$2:$I$501,MATCH(A312,'Sign-out log'!$P$2:$P$501,0))&amp;"",""))</f>
      </c>
      <c r="I312" s="39">
        <f>IF(A312="","",COUNTIF('Sign-out log'!$B$2:$B$501,A312))</f>
      </c>
      <c r="J312" s="36"/>
    </row>
    <row r="313">
      <c r="A313" s="31"/>
      <c r="B313" s="30"/>
      <c r="C313" s="31"/>
      <c r="D313" s="30"/>
      <c r="E313" s="30"/>
      <c r="F313" s="38">
        <f>IF(A313="","",IF(COUNTIFS('Sign-out log'!$B$2:$B$501,A313,'Sign-out log'!$A$2:$A$501,"Overdue")&gt;0,"Overdue",IF(COUNTIF('Sign-out log'!$P$2:$P$501,A313)&gt;0,"Out","In")))</f>
      </c>
      <c r="G313" s="37">
        <f>IF(A313="","",IFERROR(INDEX('Sign-out log'!$F$2:$F$501,MATCH(A313,'Sign-out log'!$P$2:$P$501,0))&amp;"",""))</f>
      </c>
      <c r="H313" s="37">
        <f>IF(A313="","",IFERROR(INDEX('Sign-out log'!$I$2:$I$501,MATCH(A313,'Sign-out log'!$P$2:$P$501,0))&amp;"",""))</f>
      </c>
      <c r="I313" s="39">
        <f>IF(A313="","",COUNTIF('Sign-out log'!$B$2:$B$501,A313))</f>
      </c>
      <c r="J313" s="36"/>
    </row>
    <row r="314">
      <c r="A314" s="31"/>
      <c r="B314" s="30"/>
      <c r="C314" s="31"/>
      <c r="D314" s="30"/>
      <c r="E314" s="30"/>
      <c r="F314" s="38">
        <f>IF(A314="","",IF(COUNTIFS('Sign-out log'!$B$2:$B$501,A314,'Sign-out log'!$A$2:$A$501,"Overdue")&gt;0,"Overdue",IF(COUNTIF('Sign-out log'!$P$2:$P$501,A314)&gt;0,"Out","In")))</f>
      </c>
      <c r="G314" s="37">
        <f>IF(A314="","",IFERROR(INDEX('Sign-out log'!$F$2:$F$501,MATCH(A314,'Sign-out log'!$P$2:$P$501,0))&amp;"",""))</f>
      </c>
      <c r="H314" s="37">
        <f>IF(A314="","",IFERROR(INDEX('Sign-out log'!$I$2:$I$501,MATCH(A314,'Sign-out log'!$P$2:$P$501,0))&amp;"",""))</f>
      </c>
      <c r="I314" s="39">
        <f>IF(A314="","",COUNTIF('Sign-out log'!$B$2:$B$501,A314))</f>
      </c>
      <c r="J314" s="36"/>
    </row>
    <row r="315">
      <c r="A315" s="31"/>
      <c r="B315" s="30"/>
      <c r="C315" s="31"/>
      <c r="D315" s="30"/>
      <c r="E315" s="30"/>
      <c r="F315" s="38">
        <f>IF(A315="","",IF(COUNTIFS('Sign-out log'!$B$2:$B$501,A315,'Sign-out log'!$A$2:$A$501,"Overdue")&gt;0,"Overdue",IF(COUNTIF('Sign-out log'!$P$2:$P$501,A315)&gt;0,"Out","In")))</f>
      </c>
      <c r="G315" s="37">
        <f>IF(A315="","",IFERROR(INDEX('Sign-out log'!$F$2:$F$501,MATCH(A315,'Sign-out log'!$P$2:$P$501,0))&amp;"",""))</f>
      </c>
      <c r="H315" s="37">
        <f>IF(A315="","",IFERROR(INDEX('Sign-out log'!$I$2:$I$501,MATCH(A315,'Sign-out log'!$P$2:$P$501,0))&amp;"",""))</f>
      </c>
      <c r="I315" s="39">
        <f>IF(A315="","",COUNTIF('Sign-out log'!$B$2:$B$501,A315))</f>
      </c>
      <c r="J315" s="36"/>
    </row>
    <row r="316">
      <c r="A316" s="31"/>
      <c r="B316" s="30"/>
      <c r="C316" s="31"/>
      <c r="D316" s="30"/>
      <c r="E316" s="30"/>
      <c r="F316" s="38">
        <f>IF(A316="","",IF(COUNTIFS('Sign-out log'!$B$2:$B$501,A316,'Sign-out log'!$A$2:$A$501,"Overdue")&gt;0,"Overdue",IF(COUNTIF('Sign-out log'!$P$2:$P$501,A316)&gt;0,"Out","In")))</f>
      </c>
      <c r="G316" s="37">
        <f>IF(A316="","",IFERROR(INDEX('Sign-out log'!$F$2:$F$501,MATCH(A316,'Sign-out log'!$P$2:$P$501,0))&amp;"",""))</f>
      </c>
      <c r="H316" s="37">
        <f>IF(A316="","",IFERROR(INDEX('Sign-out log'!$I$2:$I$501,MATCH(A316,'Sign-out log'!$P$2:$P$501,0))&amp;"",""))</f>
      </c>
      <c r="I316" s="39">
        <f>IF(A316="","",COUNTIF('Sign-out log'!$B$2:$B$501,A316))</f>
      </c>
      <c r="J316" s="36"/>
    </row>
    <row r="317">
      <c r="A317" s="31"/>
      <c r="B317" s="30"/>
      <c r="C317" s="31"/>
      <c r="D317" s="30"/>
      <c r="E317" s="30"/>
      <c r="F317" s="38">
        <f>IF(A317="","",IF(COUNTIFS('Sign-out log'!$B$2:$B$501,A317,'Sign-out log'!$A$2:$A$501,"Overdue")&gt;0,"Overdue",IF(COUNTIF('Sign-out log'!$P$2:$P$501,A317)&gt;0,"Out","In")))</f>
      </c>
      <c r="G317" s="37">
        <f>IF(A317="","",IFERROR(INDEX('Sign-out log'!$F$2:$F$501,MATCH(A317,'Sign-out log'!$P$2:$P$501,0))&amp;"",""))</f>
      </c>
      <c r="H317" s="37">
        <f>IF(A317="","",IFERROR(INDEX('Sign-out log'!$I$2:$I$501,MATCH(A317,'Sign-out log'!$P$2:$P$501,0))&amp;"",""))</f>
      </c>
      <c r="I317" s="39">
        <f>IF(A317="","",COUNTIF('Sign-out log'!$B$2:$B$501,A317))</f>
      </c>
      <c r="J317" s="36"/>
    </row>
    <row r="318">
      <c r="A318" s="31"/>
      <c r="B318" s="30"/>
      <c r="C318" s="31"/>
      <c r="D318" s="30"/>
      <c r="E318" s="30"/>
      <c r="F318" s="38">
        <f>IF(A318="","",IF(COUNTIFS('Sign-out log'!$B$2:$B$501,A318,'Sign-out log'!$A$2:$A$501,"Overdue")&gt;0,"Overdue",IF(COUNTIF('Sign-out log'!$P$2:$P$501,A318)&gt;0,"Out","In")))</f>
      </c>
      <c r="G318" s="37">
        <f>IF(A318="","",IFERROR(INDEX('Sign-out log'!$F$2:$F$501,MATCH(A318,'Sign-out log'!$P$2:$P$501,0))&amp;"",""))</f>
      </c>
      <c r="H318" s="37">
        <f>IF(A318="","",IFERROR(INDEX('Sign-out log'!$I$2:$I$501,MATCH(A318,'Sign-out log'!$P$2:$P$501,0))&amp;"",""))</f>
      </c>
      <c r="I318" s="39">
        <f>IF(A318="","",COUNTIF('Sign-out log'!$B$2:$B$501,A318))</f>
      </c>
      <c r="J318" s="36"/>
    </row>
    <row r="319">
      <c r="A319" s="31"/>
      <c r="B319" s="30"/>
      <c r="C319" s="31"/>
      <c r="D319" s="30"/>
      <c r="E319" s="30"/>
      <c r="F319" s="38">
        <f>IF(A319="","",IF(COUNTIFS('Sign-out log'!$B$2:$B$501,A319,'Sign-out log'!$A$2:$A$501,"Overdue")&gt;0,"Overdue",IF(COUNTIF('Sign-out log'!$P$2:$P$501,A319)&gt;0,"Out","In")))</f>
      </c>
      <c r="G319" s="37">
        <f>IF(A319="","",IFERROR(INDEX('Sign-out log'!$F$2:$F$501,MATCH(A319,'Sign-out log'!$P$2:$P$501,0))&amp;"",""))</f>
      </c>
      <c r="H319" s="37">
        <f>IF(A319="","",IFERROR(INDEX('Sign-out log'!$I$2:$I$501,MATCH(A319,'Sign-out log'!$P$2:$P$501,0))&amp;"",""))</f>
      </c>
      <c r="I319" s="39">
        <f>IF(A319="","",COUNTIF('Sign-out log'!$B$2:$B$501,A319))</f>
      </c>
      <c r="J319" s="36"/>
    </row>
    <row r="320">
      <c r="A320" s="31"/>
      <c r="B320" s="30"/>
      <c r="C320" s="31"/>
      <c r="D320" s="30"/>
      <c r="E320" s="30"/>
      <c r="F320" s="38">
        <f>IF(A320="","",IF(COUNTIFS('Sign-out log'!$B$2:$B$501,A320,'Sign-out log'!$A$2:$A$501,"Overdue")&gt;0,"Overdue",IF(COUNTIF('Sign-out log'!$P$2:$P$501,A320)&gt;0,"Out","In")))</f>
      </c>
      <c r="G320" s="37">
        <f>IF(A320="","",IFERROR(INDEX('Sign-out log'!$F$2:$F$501,MATCH(A320,'Sign-out log'!$P$2:$P$501,0))&amp;"",""))</f>
      </c>
      <c r="H320" s="37">
        <f>IF(A320="","",IFERROR(INDEX('Sign-out log'!$I$2:$I$501,MATCH(A320,'Sign-out log'!$P$2:$P$501,0))&amp;"",""))</f>
      </c>
      <c r="I320" s="39">
        <f>IF(A320="","",COUNTIF('Sign-out log'!$B$2:$B$501,A320))</f>
      </c>
      <c r="J320" s="36"/>
    </row>
    <row r="321">
      <c r="A321" s="31"/>
      <c r="B321" s="30"/>
      <c r="C321" s="31"/>
      <c r="D321" s="30"/>
      <c r="E321" s="30"/>
      <c r="F321" s="38">
        <f>IF(A321="","",IF(COUNTIFS('Sign-out log'!$B$2:$B$501,A321,'Sign-out log'!$A$2:$A$501,"Overdue")&gt;0,"Overdue",IF(COUNTIF('Sign-out log'!$P$2:$P$501,A321)&gt;0,"Out","In")))</f>
      </c>
      <c r="G321" s="37">
        <f>IF(A321="","",IFERROR(INDEX('Sign-out log'!$F$2:$F$501,MATCH(A321,'Sign-out log'!$P$2:$P$501,0))&amp;"",""))</f>
      </c>
      <c r="H321" s="37">
        <f>IF(A321="","",IFERROR(INDEX('Sign-out log'!$I$2:$I$501,MATCH(A321,'Sign-out log'!$P$2:$P$501,0))&amp;"",""))</f>
      </c>
      <c r="I321" s="39">
        <f>IF(A321="","",COUNTIF('Sign-out log'!$B$2:$B$501,A321))</f>
      </c>
      <c r="J321" s="36"/>
    </row>
    <row r="322">
      <c r="A322" s="31"/>
      <c r="B322" s="30"/>
      <c r="C322" s="31"/>
      <c r="D322" s="30"/>
      <c r="E322" s="30"/>
      <c r="F322" s="38">
        <f>IF(A322="","",IF(COUNTIFS('Sign-out log'!$B$2:$B$501,A322,'Sign-out log'!$A$2:$A$501,"Overdue")&gt;0,"Overdue",IF(COUNTIF('Sign-out log'!$P$2:$P$501,A322)&gt;0,"Out","In")))</f>
      </c>
      <c r="G322" s="37">
        <f>IF(A322="","",IFERROR(INDEX('Sign-out log'!$F$2:$F$501,MATCH(A322,'Sign-out log'!$P$2:$P$501,0))&amp;"",""))</f>
      </c>
      <c r="H322" s="37">
        <f>IF(A322="","",IFERROR(INDEX('Sign-out log'!$I$2:$I$501,MATCH(A322,'Sign-out log'!$P$2:$P$501,0))&amp;"",""))</f>
      </c>
      <c r="I322" s="39">
        <f>IF(A322="","",COUNTIF('Sign-out log'!$B$2:$B$501,A322))</f>
      </c>
      <c r="J322" s="36"/>
    </row>
    <row r="323">
      <c r="A323" s="31"/>
      <c r="B323" s="30"/>
      <c r="C323" s="31"/>
      <c r="D323" s="30"/>
      <c r="E323" s="30"/>
      <c r="F323" s="38">
        <f>IF(A323="","",IF(COUNTIFS('Sign-out log'!$B$2:$B$501,A323,'Sign-out log'!$A$2:$A$501,"Overdue")&gt;0,"Overdue",IF(COUNTIF('Sign-out log'!$P$2:$P$501,A323)&gt;0,"Out","In")))</f>
      </c>
      <c r="G323" s="37">
        <f>IF(A323="","",IFERROR(INDEX('Sign-out log'!$F$2:$F$501,MATCH(A323,'Sign-out log'!$P$2:$P$501,0))&amp;"",""))</f>
      </c>
      <c r="H323" s="37">
        <f>IF(A323="","",IFERROR(INDEX('Sign-out log'!$I$2:$I$501,MATCH(A323,'Sign-out log'!$P$2:$P$501,0))&amp;"",""))</f>
      </c>
      <c r="I323" s="39">
        <f>IF(A323="","",COUNTIF('Sign-out log'!$B$2:$B$501,A323))</f>
      </c>
      <c r="J323" s="36"/>
    </row>
    <row r="324">
      <c r="A324" s="31"/>
      <c r="B324" s="30"/>
      <c r="C324" s="31"/>
      <c r="D324" s="30"/>
      <c r="E324" s="30"/>
      <c r="F324" s="38">
        <f>IF(A324="","",IF(COUNTIFS('Sign-out log'!$B$2:$B$501,A324,'Sign-out log'!$A$2:$A$501,"Overdue")&gt;0,"Overdue",IF(COUNTIF('Sign-out log'!$P$2:$P$501,A324)&gt;0,"Out","In")))</f>
      </c>
      <c r="G324" s="37">
        <f>IF(A324="","",IFERROR(INDEX('Sign-out log'!$F$2:$F$501,MATCH(A324,'Sign-out log'!$P$2:$P$501,0))&amp;"",""))</f>
      </c>
      <c r="H324" s="37">
        <f>IF(A324="","",IFERROR(INDEX('Sign-out log'!$I$2:$I$501,MATCH(A324,'Sign-out log'!$P$2:$P$501,0))&amp;"",""))</f>
      </c>
      <c r="I324" s="39">
        <f>IF(A324="","",COUNTIF('Sign-out log'!$B$2:$B$501,A324))</f>
      </c>
      <c r="J324" s="36"/>
    </row>
    <row r="325">
      <c r="A325" s="31"/>
      <c r="B325" s="30"/>
      <c r="C325" s="31"/>
      <c r="D325" s="30"/>
      <c r="E325" s="30"/>
      <c r="F325" s="38">
        <f>IF(A325="","",IF(COUNTIFS('Sign-out log'!$B$2:$B$501,A325,'Sign-out log'!$A$2:$A$501,"Overdue")&gt;0,"Overdue",IF(COUNTIF('Sign-out log'!$P$2:$P$501,A325)&gt;0,"Out","In")))</f>
      </c>
      <c r="G325" s="37">
        <f>IF(A325="","",IFERROR(INDEX('Sign-out log'!$F$2:$F$501,MATCH(A325,'Sign-out log'!$P$2:$P$501,0))&amp;"",""))</f>
      </c>
      <c r="H325" s="37">
        <f>IF(A325="","",IFERROR(INDEX('Sign-out log'!$I$2:$I$501,MATCH(A325,'Sign-out log'!$P$2:$P$501,0))&amp;"",""))</f>
      </c>
      <c r="I325" s="39">
        <f>IF(A325="","",COUNTIF('Sign-out log'!$B$2:$B$501,A325))</f>
      </c>
      <c r="J325" s="36"/>
    </row>
    <row r="326">
      <c r="A326" s="31"/>
      <c r="B326" s="30"/>
      <c r="C326" s="31"/>
      <c r="D326" s="30"/>
      <c r="E326" s="30"/>
      <c r="F326" s="38">
        <f>IF(A326="","",IF(COUNTIFS('Sign-out log'!$B$2:$B$501,A326,'Sign-out log'!$A$2:$A$501,"Overdue")&gt;0,"Overdue",IF(COUNTIF('Sign-out log'!$P$2:$P$501,A326)&gt;0,"Out","In")))</f>
      </c>
      <c r="G326" s="37">
        <f>IF(A326="","",IFERROR(INDEX('Sign-out log'!$F$2:$F$501,MATCH(A326,'Sign-out log'!$P$2:$P$501,0))&amp;"",""))</f>
      </c>
      <c r="H326" s="37">
        <f>IF(A326="","",IFERROR(INDEX('Sign-out log'!$I$2:$I$501,MATCH(A326,'Sign-out log'!$P$2:$P$501,0))&amp;"",""))</f>
      </c>
      <c r="I326" s="39">
        <f>IF(A326="","",COUNTIF('Sign-out log'!$B$2:$B$501,A326))</f>
      </c>
      <c r="J326" s="36"/>
    </row>
    <row r="327">
      <c r="A327" s="31"/>
      <c r="B327" s="30"/>
      <c r="C327" s="31"/>
      <c r="D327" s="30"/>
      <c r="E327" s="30"/>
      <c r="F327" s="38">
        <f>IF(A327="","",IF(COUNTIFS('Sign-out log'!$B$2:$B$501,A327,'Sign-out log'!$A$2:$A$501,"Overdue")&gt;0,"Overdue",IF(COUNTIF('Sign-out log'!$P$2:$P$501,A327)&gt;0,"Out","In")))</f>
      </c>
      <c r="G327" s="37">
        <f>IF(A327="","",IFERROR(INDEX('Sign-out log'!$F$2:$F$501,MATCH(A327,'Sign-out log'!$P$2:$P$501,0))&amp;"",""))</f>
      </c>
      <c r="H327" s="37">
        <f>IF(A327="","",IFERROR(INDEX('Sign-out log'!$I$2:$I$501,MATCH(A327,'Sign-out log'!$P$2:$P$501,0))&amp;"",""))</f>
      </c>
      <c r="I327" s="39">
        <f>IF(A327="","",COUNTIF('Sign-out log'!$B$2:$B$501,A327))</f>
      </c>
      <c r="J327" s="36"/>
    </row>
    <row r="328">
      <c r="A328" s="31"/>
      <c r="B328" s="30"/>
      <c r="C328" s="31"/>
      <c r="D328" s="30"/>
      <c r="E328" s="30"/>
      <c r="F328" s="38">
        <f>IF(A328="","",IF(COUNTIFS('Sign-out log'!$B$2:$B$501,A328,'Sign-out log'!$A$2:$A$501,"Overdue")&gt;0,"Overdue",IF(COUNTIF('Sign-out log'!$P$2:$P$501,A328)&gt;0,"Out","In")))</f>
      </c>
      <c r="G328" s="37">
        <f>IF(A328="","",IFERROR(INDEX('Sign-out log'!$F$2:$F$501,MATCH(A328,'Sign-out log'!$P$2:$P$501,0))&amp;"",""))</f>
      </c>
      <c r="H328" s="37">
        <f>IF(A328="","",IFERROR(INDEX('Sign-out log'!$I$2:$I$501,MATCH(A328,'Sign-out log'!$P$2:$P$501,0))&amp;"",""))</f>
      </c>
      <c r="I328" s="39">
        <f>IF(A328="","",COUNTIF('Sign-out log'!$B$2:$B$501,A328))</f>
      </c>
      <c r="J328" s="36"/>
    </row>
    <row r="329">
      <c r="A329" s="31"/>
      <c r="B329" s="30"/>
      <c r="C329" s="31"/>
      <c r="D329" s="30"/>
      <c r="E329" s="30"/>
      <c r="F329" s="38">
        <f>IF(A329="","",IF(COUNTIFS('Sign-out log'!$B$2:$B$501,A329,'Sign-out log'!$A$2:$A$501,"Overdue")&gt;0,"Overdue",IF(COUNTIF('Sign-out log'!$P$2:$P$501,A329)&gt;0,"Out","In")))</f>
      </c>
      <c r="G329" s="37">
        <f>IF(A329="","",IFERROR(INDEX('Sign-out log'!$F$2:$F$501,MATCH(A329,'Sign-out log'!$P$2:$P$501,0))&amp;"",""))</f>
      </c>
      <c r="H329" s="37">
        <f>IF(A329="","",IFERROR(INDEX('Sign-out log'!$I$2:$I$501,MATCH(A329,'Sign-out log'!$P$2:$P$501,0))&amp;"",""))</f>
      </c>
      <c r="I329" s="39">
        <f>IF(A329="","",COUNTIF('Sign-out log'!$B$2:$B$501,A329))</f>
      </c>
      <c r="J329" s="36"/>
    </row>
    <row r="330">
      <c r="A330" s="31"/>
      <c r="B330" s="30"/>
      <c r="C330" s="31"/>
      <c r="D330" s="30"/>
      <c r="E330" s="30"/>
      <c r="F330" s="38">
        <f>IF(A330="","",IF(COUNTIFS('Sign-out log'!$B$2:$B$501,A330,'Sign-out log'!$A$2:$A$501,"Overdue")&gt;0,"Overdue",IF(COUNTIF('Sign-out log'!$P$2:$P$501,A330)&gt;0,"Out","In")))</f>
      </c>
      <c r="G330" s="37">
        <f>IF(A330="","",IFERROR(INDEX('Sign-out log'!$F$2:$F$501,MATCH(A330,'Sign-out log'!$P$2:$P$501,0))&amp;"",""))</f>
      </c>
      <c r="H330" s="37">
        <f>IF(A330="","",IFERROR(INDEX('Sign-out log'!$I$2:$I$501,MATCH(A330,'Sign-out log'!$P$2:$P$501,0))&amp;"",""))</f>
      </c>
      <c r="I330" s="39">
        <f>IF(A330="","",COUNTIF('Sign-out log'!$B$2:$B$501,A330))</f>
      </c>
      <c r="J330" s="36"/>
    </row>
    <row r="331">
      <c r="A331" s="31"/>
      <c r="B331" s="30"/>
      <c r="C331" s="31"/>
      <c r="D331" s="30"/>
      <c r="E331" s="30"/>
      <c r="F331" s="38">
        <f>IF(A331="","",IF(COUNTIFS('Sign-out log'!$B$2:$B$501,A331,'Sign-out log'!$A$2:$A$501,"Overdue")&gt;0,"Overdue",IF(COUNTIF('Sign-out log'!$P$2:$P$501,A331)&gt;0,"Out","In")))</f>
      </c>
      <c r="G331" s="37">
        <f>IF(A331="","",IFERROR(INDEX('Sign-out log'!$F$2:$F$501,MATCH(A331,'Sign-out log'!$P$2:$P$501,0))&amp;"",""))</f>
      </c>
      <c r="H331" s="37">
        <f>IF(A331="","",IFERROR(INDEX('Sign-out log'!$I$2:$I$501,MATCH(A331,'Sign-out log'!$P$2:$P$501,0))&amp;"",""))</f>
      </c>
      <c r="I331" s="39">
        <f>IF(A331="","",COUNTIF('Sign-out log'!$B$2:$B$501,A331))</f>
      </c>
      <c r="J331" s="36"/>
    </row>
    <row r="332">
      <c r="A332" s="31"/>
      <c r="B332" s="30"/>
      <c r="C332" s="31"/>
      <c r="D332" s="30"/>
      <c r="E332" s="30"/>
      <c r="F332" s="38">
        <f>IF(A332="","",IF(COUNTIFS('Sign-out log'!$B$2:$B$501,A332,'Sign-out log'!$A$2:$A$501,"Overdue")&gt;0,"Overdue",IF(COUNTIF('Sign-out log'!$P$2:$P$501,A332)&gt;0,"Out","In")))</f>
      </c>
      <c r="G332" s="37">
        <f>IF(A332="","",IFERROR(INDEX('Sign-out log'!$F$2:$F$501,MATCH(A332,'Sign-out log'!$P$2:$P$501,0))&amp;"",""))</f>
      </c>
      <c r="H332" s="37">
        <f>IF(A332="","",IFERROR(INDEX('Sign-out log'!$I$2:$I$501,MATCH(A332,'Sign-out log'!$P$2:$P$501,0))&amp;"",""))</f>
      </c>
      <c r="I332" s="39">
        <f>IF(A332="","",COUNTIF('Sign-out log'!$B$2:$B$501,A332))</f>
      </c>
      <c r="J332" s="36"/>
    </row>
    <row r="333">
      <c r="A333" s="31"/>
      <c r="B333" s="30"/>
      <c r="C333" s="31"/>
      <c r="D333" s="30"/>
      <c r="E333" s="30"/>
      <c r="F333" s="38">
        <f>IF(A333="","",IF(COUNTIFS('Sign-out log'!$B$2:$B$501,A333,'Sign-out log'!$A$2:$A$501,"Overdue")&gt;0,"Overdue",IF(COUNTIF('Sign-out log'!$P$2:$P$501,A333)&gt;0,"Out","In")))</f>
      </c>
      <c r="G333" s="37">
        <f>IF(A333="","",IFERROR(INDEX('Sign-out log'!$F$2:$F$501,MATCH(A333,'Sign-out log'!$P$2:$P$501,0))&amp;"",""))</f>
      </c>
      <c r="H333" s="37">
        <f>IF(A333="","",IFERROR(INDEX('Sign-out log'!$I$2:$I$501,MATCH(A333,'Sign-out log'!$P$2:$P$501,0))&amp;"",""))</f>
      </c>
      <c r="I333" s="39">
        <f>IF(A333="","",COUNTIF('Sign-out log'!$B$2:$B$501,A333))</f>
      </c>
      <c r="J333" s="36"/>
    </row>
    <row r="334">
      <c r="A334" s="31"/>
      <c r="B334" s="30"/>
      <c r="C334" s="31"/>
      <c r="D334" s="30"/>
      <c r="E334" s="30"/>
      <c r="F334" s="38">
        <f>IF(A334="","",IF(COUNTIFS('Sign-out log'!$B$2:$B$501,A334,'Sign-out log'!$A$2:$A$501,"Overdue")&gt;0,"Overdue",IF(COUNTIF('Sign-out log'!$P$2:$P$501,A334)&gt;0,"Out","In")))</f>
      </c>
      <c r="G334" s="37">
        <f>IF(A334="","",IFERROR(INDEX('Sign-out log'!$F$2:$F$501,MATCH(A334,'Sign-out log'!$P$2:$P$501,0))&amp;"",""))</f>
      </c>
      <c r="H334" s="37">
        <f>IF(A334="","",IFERROR(INDEX('Sign-out log'!$I$2:$I$501,MATCH(A334,'Sign-out log'!$P$2:$P$501,0))&amp;"",""))</f>
      </c>
      <c r="I334" s="39">
        <f>IF(A334="","",COUNTIF('Sign-out log'!$B$2:$B$501,A334))</f>
      </c>
      <c r="J334" s="36"/>
    </row>
    <row r="335">
      <c r="A335" s="31"/>
      <c r="B335" s="30"/>
      <c r="C335" s="31"/>
      <c r="D335" s="30"/>
      <c r="E335" s="30"/>
      <c r="F335" s="38">
        <f>IF(A335="","",IF(COUNTIFS('Sign-out log'!$B$2:$B$501,A335,'Sign-out log'!$A$2:$A$501,"Overdue")&gt;0,"Overdue",IF(COUNTIF('Sign-out log'!$P$2:$P$501,A335)&gt;0,"Out","In")))</f>
      </c>
      <c r="G335" s="37">
        <f>IF(A335="","",IFERROR(INDEX('Sign-out log'!$F$2:$F$501,MATCH(A335,'Sign-out log'!$P$2:$P$501,0))&amp;"",""))</f>
      </c>
      <c r="H335" s="37">
        <f>IF(A335="","",IFERROR(INDEX('Sign-out log'!$I$2:$I$501,MATCH(A335,'Sign-out log'!$P$2:$P$501,0))&amp;"",""))</f>
      </c>
      <c r="I335" s="39">
        <f>IF(A335="","",COUNTIF('Sign-out log'!$B$2:$B$501,A335))</f>
      </c>
      <c r="J335" s="36"/>
    </row>
    <row r="336">
      <c r="A336" s="31"/>
      <c r="B336" s="30"/>
      <c r="C336" s="31"/>
      <c r="D336" s="30"/>
      <c r="E336" s="30"/>
      <c r="F336" s="38">
        <f>IF(A336="","",IF(COUNTIFS('Sign-out log'!$B$2:$B$501,A336,'Sign-out log'!$A$2:$A$501,"Overdue")&gt;0,"Overdue",IF(COUNTIF('Sign-out log'!$P$2:$P$501,A336)&gt;0,"Out","In")))</f>
      </c>
      <c r="G336" s="37">
        <f>IF(A336="","",IFERROR(INDEX('Sign-out log'!$F$2:$F$501,MATCH(A336,'Sign-out log'!$P$2:$P$501,0))&amp;"",""))</f>
      </c>
      <c r="H336" s="37">
        <f>IF(A336="","",IFERROR(INDEX('Sign-out log'!$I$2:$I$501,MATCH(A336,'Sign-out log'!$P$2:$P$501,0))&amp;"",""))</f>
      </c>
      <c r="I336" s="39">
        <f>IF(A336="","",COUNTIF('Sign-out log'!$B$2:$B$501,A336))</f>
      </c>
      <c r="J336" s="36"/>
    </row>
    <row r="337">
      <c r="A337" s="31"/>
      <c r="B337" s="30"/>
      <c r="C337" s="31"/>
      <c r="D337" s="30"/>
      <c r="E337" s="30"/>
      <c r="F337" s="38">
        <f>IF(A337="","",IF(COUNTIFS('Sign-out log'!$B$2:$B$501,A337,'Sign-out log'!$A$2:$A$501,"Overdue")&gt;0,"Overdue",IF(COUNTIF('Sign-out log'!$P$2:$P$501,A337)&gt;0,"Out","In")))</f>
      </c>
      <c r="G337" s="37">
        <f>IF(A337="","",IFERROR(INDEX('Sign-out log'!$F$2:$F$501,MATCH(A337,'Sign-out log'!$P$2:$P$501,0))&amp;"",""))</f>
      </c>
      <c r="H337" s="37">
        <f>IF(A337="","",IFERROR(INDEX('Sign-out log'!$I$2:$I$501,MATCH(A337,'Sign-out log'!$P$2:$P$501,0))&amp;"",""))</f>
      </c>
      <c r="I337" s="39">
        <f>IF(A337="","",COUNTIF('Sign-out log'!$B$2:$B$501,A337))</f>
      </c>
      <c r="J337" s="36"/>
    </row>
    <row r="338">
      <c r="A338" s="31"/>
      <c r="B338" s="30"/>
      <c r="C338" s="31"/>
      <c r="D338" s="30"/>
      <c r="E338" s="30"/>
      <c r="F338" s="38">
        <f>IF(A338="","",IF(COUNTIFS('Sign-out log'!$B$2:$B$501,A338,'Sign-out log'!$A$2:$A$501,"Overdue")&gt;0,"Overdue",IF(COUNTIF('Sign-out log'!$P$2:$P$501,A338)&gt;0,"Out","In")))</f>
      </c>
      <c r="G338" s="37">
        <f>IF(A338="","",IFERROR(INDEX('Sign-out log'!$F$2:$F$501,MATCH(A338,'Sign-out log'!$P$2:$P$501,0))&amp;"",""))</f>
      </c>
      <c r="H338" s="37">
        <f>IF(A338="","",IFERROR(INDEX('Sign-out log'!$I$2:$I$501,MATCH(A338,'Sign-out log'!$P$2:$P$501,0))&amp;"",""))</f>
      </c>
      <c r="I338" s="39">
        <f>IF(A338="","",COUNTIF('Sign-out log'!$B$2:$B$501,A338))</f>
      </c>
      <c r="J338" s="36"/>
    </row>
    <row r="339">
      <c r="A339" s="31"/>
      <c r="B339" s="30"/>
      <c r="C339" s="31"/>
      <c r="D339" s="30"/>
      <c r="E339" s="30"/>
      <c r="F339" s="38">
        <f>IF(A339="","",IF(COUNTIFS('Sign-out log'!$B$2:$B$501,A339,'Sign-out log'!$A$2:$A$501,"Overdue")&gt;0,"Overdue",IF(COUNTIF('Sign-out log'!$P$2:$P$501,A339)&gt;0,"Out","In")))</f>
      </c>
      <c r="G339" s="37">
        <f>IF(A339="","",IFERROR(INDEX('Sign-out log'!$F$2:$F$501,MATCH(A339,'Sign-out log'!$P$2:$P$501,0))&amp;"",""))</f>
      </c>
      <c r="H339" s="37">
        <f>IF(A339="","",IFERROR(INDEX('Sign-out log'!$I$2:$I$501,MATCH(A339,'Sign-out log'!$P$2:$P$501,0))&amp;"",""))</f>
      </c>
      <c r="I339" s="39">
        <f>IF(A339="","",COUNTIF('Sign-out log'!$B$2:$B$501,A339))</f>
      </c>
      <c r="J339" s="36"/>
    </row>
    <row r="340">
      <c r="A340" s="31"/>
      <c r="B340" s="30"/>
      <c r="C340" s="31"/>
      <c r="D340" s="30"/>
      <c r="E340" s="30"/>
      <c r="F340" s="38">
        <f>IF(A340="","",IF(COUNTIFS('Sign-out log'!$B$2:$B$501,A340,'Sign-out log'!$A$2:$A$501,"Overdue")&gt;0,"Overdue",IF(COUNTIF('Sign-out log'!$P$2:$P$501,A340)&gt;0,"Out","In")))</f>
      </c>
      <c r="G340" s="37">
        <f>IF(A340="","",IFERROR(INDEX('Sign-out log'!$F$2:$F$501,MATCH(A340,'Sign-out log'!$P$2:$P$501,0))&amp;"",""))</f>
      </c>
      <c r="H340" s="37">
        <f>IF(A340="","",IFERROR(INDEX('Sign-out log'!$I$2:$I$501,MATCH(A340,'Sign-out log'!$P$2:$P$501,0))&amp;"",""))</f>
      </c>
      <c r="I340" s="39">
        <f>IF(A340="","",COUNTIF('Sign-out log'!$B$2:$B$501,A340))</f>
      </c>
      <c r="J340" s="36"/>
    </row>
    <row r="341">
      <c r="A341" s="31"/>
      <c r="B341" s="30"/>
      <c r="C341" s="31"/>
      <c r="D341" s="30"/>
      <c r="E341" s="30"/>
      <c r="F341" s="38">
        <f>IF(A341="","",IF(COUNTIFS('Sign-out log'!$B$2:$B$501,A341,'Sign-out log'!$A$2:$A$501,"Overdue")&gt;0,"Overdue",IF(COUNTIF('Sign-out log'!$P$2:$P$501,A341)&gt;0,"Out","In")))</f>
      </c>
      <c r="G341" s="37">
        <f>IF(A341="","",IFERROR(INDEX('Sign-out log'!$F$2:$F$501,MATCH(A341,'Sign-out log'!$P$2:$P$501,0))&amp;"",""))</f>
      </c>
      <c r="H341" s="37">
        <f>IF(A341="","",IFERROR(INDEX('Sign-out log'!$I$2:$I$501,MATCH(A341,'Sign-out log'!$P$2:$P$501,0))&amp;"",""))</f>
      </c>
      <c r="I341" s="39">
        <f>IF(A341="","",COUNTIF('Sign-out log'!$B$2:$B$501,A341))</f>
      </c>
      <c r="J341" s="36"/>
    </row>
    <row r="342">
      <c r="A342" s="31"/>
      <c r="B342" s="30"/>
      <c r="C342" s="31"/>
      <c r="D342" s="30"/>
      <c r="E342" s="30"/>
      <c r="F342" s="38">
        <f>IF(A342="","",IF(COUNTIFS('Sign-out log'!$B$2:$B$501,A342,'Sign-out log'!$A$2:$A$501,"Overdue")&gt;0,"Overdue",IF(COUNTIF('Sign-out log'!$P$2:$P$501,A342)&gt;0,"Out","In")))</f>
      </c>
      <c r="G342" s="37">
        <f>IF(A342="","",IFERROR(INDEX('Sign-out log'!$F$2:$F$501,MATCH(A342,'Sign-out log'!$P$2:$P$501,0))&amp;"",""))</f>
      </c>
      <c r="H342" s="37">
        <f>IF(A342="","",IFERROR(INDEX('Sign-out log'!$I$2:$I$501,MATCH(A342,'Sign-out log'!$P$2:$P$501,0))&amp;"",""))</f>
      </c>
      <c r="I342" s="39">
        <f>IF(A342="","",COUNTIF('Sign-out log'!$B$2:$B$501,A342))</f>
      </c>
      <c r="J342" s="36"/>
    </row>
    <row r="343">
      <c r="A343" s="31"/>
      <c r="B343" s="30"/>
      <c r="C343" s="31"/>
      <c r="D343" s="30"/>
      <c r="E343" s="30"/>
      <c r="F343" s="38">
        <f>IF(A343="","",IF(COUNTIFS('Sign-out log'!$B$2:$B$501,A343,'Sign-out log'!$A$2:$A$501,"Overdue")&gt;0,"Overdue",IF(COUNTIF('Sign-out log'!$P$2:$P$501,A343)&gt;0,"Out","In")))</f>
      </c>
      <c r="G343" s="37">
        <f>IF(A343="","",IFERROR(INDEX('Sign-out log'!$F$2:$F$501,MATCH(A343,'Sign-out log'!$P$2:$P$501,0))&amp;"",""))</f>
      </c>
      <c r="H343" s="37">
        <f>IF(A343="","",IFERROR(INDEX('Sign-out log'!$I$2:$I$501,MATCH(A343,'Sign-out log'!$P$2:$P$501,0))&amp;"",""))</f>
      </c>
      <c r="I343" s="39">
        <f>IF(A343="","",COUNTIF('Sign-out log'!$B$2:$B$501,A343))</f>
      </c>
      <c r="J343" s="36"/>
    </row>
    <row r="344">
      <c r="A344" s="31"/>
      <c r="B344" s="30"/>
      <c r="C344" s="31"/>
      <c r="D344" s="30"/>
      <c r="E344" s="30"/>
      <c r="F344" s="38">
        <f>IF(A344="","",IF(COUNTIFS('Sign-out log'!$B$2:$B$501,A344,'Sign-out log'!$A$2:$A$501,"Overdue")&gt;0,"Overdue",IF(COUNTIF('Sign-out log'!$P$2:$P$501,A344)&gt;0,"Out","In")))</f>
      </c>
      <c r="G344" s="37">
        <f>IF(A344="","",IFERROR(INDEX('Sign-out log'!$F$2:$F$501,MATCH(A344,'Sign-out log'!$P$2:$P$501,0))&amp;"",""))</f>
      </c>
      <c r="H344" s="37">
        <f>IF(A344="","",IFERROR(INDEX('Sign-out log'!$I$2:$I$501,MATCH(A344,'Sign-out log'!$P$2:$P$501,0))&amp;"",""))</f>
      </c>
      <c r="I344" s="39">
        <f>IF(A344="","",COUNTIF('Sign-out log'!$B$2:$B$501,A344))</f>
      </c>
      <c r="J344" s="36"/>
    </row>
    <row r="345">
      <c r="A345" s="31"/>
      <c r="B345" s="30"/>
      <c r="C345" s="31"/>
      <c r="D345" s="30"/>
      <c r="E345" s="30"/>
      <c r="F345" s="38">
        <f>IF(A345="","",IF(COUNTIFS('Sign-out log'!$B$2:$B$501,A345,'Sign-out log'!$A$2:$A$501,"Overdue")&gt;0,"Overdue",IF(COUNTIF('Sign-out log'!$P$2:$P$501,A345)&gt;0,"Out","In")))</f>
      </c>
      <c r="G345" s="37">
        <f>IF(A345="","",IFERROR(INDEX('Sign-out log'!$F$2:$F$501,MATCH(A345,'Sign-out log'!$P$2:$P$501,0))&amp;"",""))</f>
      </c>
      <c r="H345" s="37">
        <f>IF(A345="","",IFERROR(INDEX('Sign-out log'!$I$2:$I$501,MATCH(A345,'Sign-out log'!$P$2:$P$501,0))&amp;"",""))</f>
      </c>
      <c r="I345" s="39">
        <f>IF(A345="","",COUNTIF('Sign-out log'!$B$2:$B$501,A345))</f>
      </c>
      <c r="J345" s="36"/>
    </row>
    <row r="346">
      <c r="A346" s="31"/>
      <c r="B346" s="30"/>
      <c r="C346" s="31"/>
      <c r="D346" s="30"/>
      <c r="E346" s="30"/>
      <c r="F346" s="38">
        <f>IF(A346="","",IF(COUNTIFS('Sign-out log'!$B$2:$B$501,A346,'Sign-out log'!$A$2:$A$501,"Overdue")&gt;0,"Overdue",IF(COUNTIF('Sign-out log'!$P$2:$P$501,A346)&gt;0,"Out","In")))</f>
      </c>
      <c r="G346" s="37">
        <f>IF(A346="","",IFERROR(INDEX('Sign-out log'!$F$2:$F$501,MATCH(A346,'Sign-out log'!$P$2:$P$501,0))&amp;"",""))</f>
      </c>
      <c r="H346" s="37">
        <f>IF(A346="","",IFERROR(INDEX('Sign-out log'!$I$2:$I$501,MATCH(A346,'Sign-out log'!$P$2:$P$501,0))&amp;"",""))</f>
      </c>
      <c r="I346" s="39">
        <f>IF(A346="","",COUNTIF('Sign-out log'!$B$2:$B$501,A346))</f>
      </c>
      <c r="J346" s="36"/>
    </row>
    <row r="347">
      <c r="A347" s="31"/>
      <c r="B347" s="30"/>
      <c r="C347" s="31"/>
      <c r="D347" s="30"/>
      <c r="E347" s="30"/>
      <c r="F347" s="38">
        <f>IF(A347="","",IF(COUNTIFS('Sign-out log'!$B$2:$B$501,A347,'Sign-out log'!$A$2:$A$501,"Overdue")&gt;0,"Overdue",IF(COUNTIF('Sign-out log'!$P$2:$P$501,A347)&gt;0,"Out","In")))</f>
      </c>
      <c r="G347" s="37">
        <f>IF(A347="","",IFERROR(INDEX('Sign-out log'!$F$2:$F$501,MATCH(A347,'Sign-out log'!$P$2:$P$501,0))&amp;"",""))</f>
      </c>
      <c r="H347" s="37">
        <f>IF(A347="","",IFERROR(INDEX('Sign-out log'!$I$2:$I$501,MATCH(A347,'Sign-out log'!$P$2:$P$501,0))&amp;"",""))</f>
      </c>
      <c r="I347" s="39">
        <f>IF(A347="","",COUNTIF('Sign-out log'!$B$2:$B$501,A347))</f>
      </c>
      <c r="J347" s="36"/>
    </row>
    <row r="348">
      <c r="A348" s="31"/>
      <c r="B348" s="30"/>
      <c r="C348" s="31"/>
      <c r="D348" s="30"/>
      <c r="E348" s="30"/>
      <c r="F348" s="38">
        <f>IF(A348="","",IF(COUNTIFS('Sign-out log'!$B$2:$B$501,A348,'Sign-out log'!$A$2:$A$501,"Overdue")&gt;0,"Overdue",IF(COUNTIF('Sign-out log'!$P$2:$P$501,A348)&gt;0,"Out","In")))</f>
      </c>
      <c r="G348" s="37">
        <f>IF(A348="","",IFERROR(INDEX('Sign-out log'!$F$2:$F$501,MATCH(A348,'Sign-out log'!$P$2:$P$501,0))&amp;"",""))</f>
      </c>
      <c r="H348" s="37">
        <f>IF(A348="","",IFERROR(INDEX('Sign-out log'!$I$2:$I$501,MATCH(A348,'Sign-out log'!$P$2:$P$501,0))&amp;"",""))</f>
      </c>
      <c r="I348" s="39">
        <f>IF(A348="","",COUNTIF('Sign-out log'!$B$2:$B$501,A348))</f>
      </c>
      <c r="J348" s="36"/>
    </row>
    <row r="349">
      <c r="A349" s="31"/>
      <c r="B349" s="30"/>
      <c r="C349" s="31"/>
      <c r="D349" s="30"/>
      <c r="E349" s="30"/>
      <c r="F349" s="38">
        <f>IF(A349="","",IF(COUNTIFS('Sign-out log'!$B$2:$B$501,A349,'Sign-out log'!$A$2:$A$501,"Overdue")&gt;0,"Overdue",IF(COUNTIF('Sign-out log'!$P$2:$P$501,A349)&gt;0,"Out","In")))</f>
      </c>
      <c r="G349" s="37">
        <f>IF(A349="","",IFERROR(INDEX('Sign-out log'!$F$2:$F$501,MATCH(A349,'Sign-out log'!$P$2:$P$501,0))&amp;"",""))</f>
      </c>
      <c r="H349" s="37">
        <f>IF(A349="","",IFERROR(INDEX('Sign-out log'!$I$2:$I$501,MATCH(A349,'Sign-out log'!$P$2:$P$501,0))&amp;"",""))</f>
      </c>
      <c r="I349" s="39">
        <f>IF(A349="","",COUNTIF('Sign-out log'!$B$2:$B$501,A349))</f>
      </c>
      <c r="J349" s="36"/>
    </row>
    <row r="350">
      <c r="A350" s="31"/>
      <c r="B350" s="30"/>
      <c r="C350" s="31"/>
      <c r="D350" s="30"/>
      <c r="E350" s="30"/>
      <c r="F350" s="38">
        <f>IF(A350="","",IF(COUNTIFS('Sign-out log'!$B$2:$B$501,A350,'Sign-out log'!$A$2:$A$501,"Overdue")&gt;0,"Overdue",IF(COUNTIF('Sign-out log'!$P$2:$P$501,A350)&gt;0,"Out","In")))</f>
      </c>
      <c r="G350" s="37">
        <f>IF(A350="","",IFERROR(INDEX('Sign-out log'!$F$2:$F$501,MATCH(A350,'Sign-out log'!$P$2:$P$501,0))&amp;"",""))</f>
      </c>
      <c r="H350" s="37">
        <f>IF(A350="","",IFERROR(INDEX('Sign-out log'!$I$2:$I$501,MATCH(A350,'Sign-out log'!$P$2:$P$501,0))&amp;"",""))</f>
      </c>
      <c r="I350" s="39">
        <f>IF(A350="","",COUNTIF('Sign-out log'!$B$2:$B$501,A350))</f>
      </c>
      <c r="J350" s="36"/>
    </row>
    <row r="351">
      <c r="A351" s="31"/>
      <c r="B351" s="30"/>
      <c r="C351" s="31"/>
      <c r="D351" s="30"/>
      <c r="E351" s="30"/>
      <c r="F351" s="38">
        <f>IF(A351="","",IF(COUNTIFS('Sign-out log'!$B$2:$B$501,A351,'Sign-out log'!$A$2:$A$501,"Overdue")&gt;0,"Overdue",IF(COUNTIF('Sign-out log'!$P$2:$P$501,A351)&gt;0,"Out","In")))</f>
      </c>
      <c r="G351" s="37">
        <f>IF(A351="","",IFERROR(INDEX('Sign-out log'!$F$2:$F$501,MATCH(A351,'Sign-out log'!$P$2:$P$501,0))&amp;"",""))</f>
      </c>
      <c r="H351" s="37">
        <f>IF(A351="","",IFERROR(INDEX('Sign-out log'!$I$2:$I$501,MATCH(A351,'Sign-out log'!$P$2:$P$501,0))&amp;"",""))</f>
      </c>
      <c r="I351" s="39">
        <f>IF(A351="","",COUNTIF('Sign-out log'!$B$2:$B$501,A351))</f>
      </c>
      <c r="J351" s="36"/>
    </row>
    <row r="352">
      <c r="A352" s="31"/>
      <c r="B352" s="30"/>
      <c r="C352" s="31"/>
      <c r="D352" s="30"/>
      <c r="E352" s="30"/>
      <c r="F352" s="38">
        <f>IF(A352="","",IF(COUNTIFS('Sign-out log'!$B$2:$B$501,A352,'Sign-out log'!$A$2:$A$501,"Overdue")&gt;0,"Overdue",IF(COUNTIF('Sign-out log'!$P$2:$P$501,A352)&gt;0,"Out","In")))</f>
      </c>
      <c r="G352" s="37">
        <f>IF(A352="","",IFERROR(INDEX('Sign-out log'!$F$2:$F$501,MATCH(A352,'Sign-out log'!$P$2:$P$501,0))&amp;"",""))</f>
      </c>
      <c r="H352" s="37">
        <f>IF(A352="","",IFERROR(INDEX('Sign-out log'!$I$2:$I$501,MATCH(A352,'Sign-out log'!$P$2:$P$501,0))&amp;"",""))</f>
      </c>
      <c r="I352" s="39">
        <f>IF(A352="","",COUNTIF('Sign-out log'!$B$2:$B$501,A352))</f>
      </c>
      <c r="J352" s="36"/>
    </row>
    <row r="353">
      <c r="A353" s="31"/>
      <c r="B353" s="30"/>
      <c r="C353" s="31"/>
      <c r="D353" s="30"/>
      <c r="E353" s="30"/>
      <c r="F353" s="38">
        <f>IF(A353="","",IF(COUNTIFS('Sign-out log'!$B$2:$B$501,A353,'Sign-out log'!$A$2:$A$501,"Overdue")&gt;0,"Overdue",IF(COUNTIF('Sign-out log'!$P$2:$P$501,A353)&gt;0,"Out","In")))</f>
      </c>
      <c r="G353" s="37">
        <f>IF(A353="","",IFERROR(INDEX('Sign-out log'!$F$2:$F$501,MATCH(A353,'Sign-out log'!$P$2:$P$501,0))&amp;"",""))</f>
      </c>
      <c r="H353" s="37">
        <f>IF(A353="","",IFERROR(INDEX('Sign-out log'!$I$2:$I$501,MATCH(A353,'Sign-out log'!$P$2:$P$501,0))&amp;"",""))</f>
      </c>
      <c r="I353" s="39">
        <f>IF(A353="","",COUNTIF('Sign-out log'!$B$2:$B$501,A353))</f>
      </c>
      <c r="J353" s="36"/>
    </row>
    <row r="354">
      <c r="A354" s="31"/>
      <c r="B354" s="30"/>
      <c r="C354" s="31"/>
      <c r="D354" s="30"/>
      <c r="E354" s="30"/>
      <c r="F354" s="38">
        <f>IF(A354="","",IF(COUNTIFS('Sign-out log'!$B$2:$B$501,A354,'Sign-out log'!$A$2:$A$501,"Overdue")&gt;0,"Overdue",IF(COUNTIF('Sign-out log'!$P$2:$P$501,A354)&gt;0,"Out","In")))</f>
      </c>
      <c r="G354" s="37">
        <f>IF(A354="","",IFERROR(INDEX('Sign-out log'!$F$2:$F$501,MATCH(A354,'Sign-out log'!$P$2:$P$501,0))&amp;"",""))</f>
      </c>
      <c r="H354" s="37">
        <f>IF(A354="","",IFERROR(INDEX('Sign-out log'!$I$2:$I$501,MATCH(A354,'Sign-out log'!$P$2:$P$501,0))&amp;"",""))</f>
      </c>
      <c r="I354" s="39">
        <f>IF(A354="","",COUNTIF('Sign-out log'!$B$2:$B$501,A354))</f>
      </c>
      <c r="J354" s="36"/>
    </row>
    <row r="355">
      <c r="A355" s="31"/>
      <c r="B355" s="30"/>
      <c r="C355" s="31"/>
      <c r="D355" s="30"/>
      <c r="E355" s="30"/>
      <c r="F355" s="38">
        <f>IF(A355="","",IF(COUNTIFS('Sign-out log'!$B$2:$B$501,A355,'Sign-out log'!$A$2:$A$501,"Overdue")&gt;0,"Overdue",IF(COUNTIF('Sign-out log'!$P$2:$P$501,A355)&gt;0,"Out","In")))</f>
      </c>
      <c r="G355" s="37">
        <f>IF(A355="","",IFERROR(INDEX('Sign-out log'!$F$2:$F$501,MATCH(A355,'Sign-out log'!$P$2:$P$501,0))&amp;"",""))</f>
      </c>
      <c r="H355" s="37">
        <f>IF(A355="","",IFERROR(INDEX('Sign-out log'!$I$2:$I$501,MATCH(A355,'Sign-out log'!$P$2:$P$501,0))&amp;"",""))</f>
      </c>
      <c r="I355" s="39">
        <f>IF(A355="","",COUNTIF('Sign-out log'!$B$2:$B$501,A355))</f>
      </c>
      <c r="J355" s="36"/>
    </row>
    <row r="356">
      <c r="A356" s="31"/>
      <c r="B356" s="30"/>
      <c r="C356" s="31"/>
      <c r="D356" s="30"/>
      <c r="E356" s="30"/>
      <c r="F356" s="38">
        <f>IF(A356="","",IF(COUNTIFS('Sign-out log'!$B$2:$B$501,A356,'Sign-out log'!$A$2:$A$501,"Overdue")&gt;0,"Overdue",IF(COUNTIF('Sign-out log'!$P$2:$P$501,A356)&gt;0,"Out","In")))</f>
      </c>
      <c r="G356" s="37">
        <f>IF(A356="","",IFERROR(INDEX('Sign-out log'!$F$2:$F$501,MATCH(A356,'Sign-out log'!$P$2:$P$501,0))&amp;"",""))</f>
      </c>
      <c r="H356" s="37">
        <f>IF(A356="","",IFERROR(INDEX('Sign-out log'!$I$2:$I$501,MATCH(A356,'Sign-out log'!$P$2:$P$501,0))&amp;"",""))</f>
      </c>
      <c r="I356" s="39">
        <f>IF(A356="","",COUNTIF('Sign-out log'!$B$2:$B$501,A356))</f>
      </c>
      <c r="J356" s="36"/>
    </row>
    <row r="357">
      <c r="A357" s="31"/>
      <c r="B357" s="30"/>
      <c r="C357" s="31"/>
      <c r="D357" s="30"/>
      <c r="E357" s="30"/>
      <c r="F357" s="38">
        <f>IF(A357="","",IF(COUNTIFS('Sign-out log'!$B$2:$B$501,A357,'Sign-out log'!$A$2:$A$501,"Overdue")&gt;0,"Overdue",IF(COUNTIF('Sign-out log'!$P$2:$P$501,A357)&gt;0,"Out","In")))</f>
      </c>
      <c r="G357" s="37">
        <f>IF(A357="","",IFERROR(INDEX('Sign-out log'!$F$2:$F$501,MATCH(A357,'Sign-out log'!$P$2:$P$501,0))&amp;"",""))</f>
      </c>
      <c r="H357" s="37">
        <f>IF(A357="","",IFERROR(INDEX('Sign-out log'!$I$2:$I$501,MATCH(A357,'Sign-out log'!$P$2:$P$501,0))&amp;"",""))</f>
      </c>
      <c r="I357" s="39">
        <f>IF(A357="","",COUNTIF('Sign-out log'!$B$2:$B$501,A357))</f>
      </c>
      <c r="J357" s="36"/>
    </row>
    <row r="358">
      <c r="A358" s="31"/>
      <c r="B358" s="30"/>
      <c r="C358" s="31"/>
      <c r="D358" s="30"/>
      <c r="E358" s="30"/>
      <c r="F358" s="38">
        <f>IF(A358="","",IF(COUNTIFS('Sign-out log'!$B$2:$B$501,A358,'Sign-out log'!$A$2:$A$501,"Overdue")&gt;0,"Overdue",IF(COUNTIF('Sign-out log'!$P$2:$P$501,A358)&gt;0,"Out","In")))</f>
      </c>
      <c r="G358" s="37">
        <f>IF(A358="","",IFERROR(INDEX('Sign-out log'!$F$2:$F$501,MATCH(A358,'Sign-out log'!$P$2:$P$501,0))&amp;"",""))</f>
      </c>
      <c r="H358" s="37">
        <f>IF(A358="","",IFERROR(INDEX('Sign-out log'!$I$2:$I$501,MATCH(A358,'Sign-out log'!$P$2:$P$501,0))&amp;"",""))</f>
      </c>
      <c r="I358" s="39">
        <f>IF(A358="","",COUNTIF('Sign-out log'!$B$2:$B$501,A358))</f>
      </c>
      <c r="J358" s="36"/>
    </row>
    <row r="359">
      <c r="A359" s="31"/>
      <c r="B359" s="30"/>
      <c r="C359" s="31"/>
      <c r="D359" s="30"/>
      <c r="E359" s="30"/>
      <c r="F359" s="38">
        <f>IF(A359="","",IF(COUNTIFS('Sign-out log'!$B$2:$B$501,A359,'Sign-out log'!$A$2:$A$501,"Overdue")&gt;0,"Overdue",IF(COUNTIF('Sign-out log'!$P$2:$P$501,A359)&gt;0,"Out","In")))</f>
      </c>
      <c r="G359" s="37">
        <f>IF(A359="","",IFERROR(INDEX('Sign-out log'!$F$2:$F$501,MATCH(A359,'Sign-out log'!$P$2:$P$501,0))&amp;"",""))</f>
      </c>
      <c r="H359" s="37">
        <f>IF(A359="","",IFERROR(INDEX('Sign-out log'!$I$2:$I$501,MATCH(A359,'Sign-out log'!$P$2:$P$501,0))&amp;"",""))</f>
      </c>
      <c r="I359" s="39">
        <f>IF(A359="","",COUNTIF('Sign-out log'!$B$2:$B$501,A359))</f>
      </c>
      <c r="J359" s="36"/>
    </row>
    <row r="360">
      <c r="A360" s="31"/>
      <c r="B360" s="30"/>
      <c r="C360" s="31"/>
      <c r="D360" s="30"/>
      <c r="E360" s="30"/>
      <c r="F360" s="38">
        <f>IF(A360="","",IF(COUNTIFS('Sign-out log'!$B$2:$B$501,A360,'Sign-out log'!$A$2:$A$501,"Overdue")&gt;0,"Overdue",IF(COUNTIF('Sign-out log'!$P$2:$P$501,A360)&gt;0,"Out","In")))</f>
      </c>
      <c r="G360" s="37">
        <f>IF(A360="","",IFERROR(INDEX('Sign-out log'!$F$2:$F$501,MATCH(A360,'Sign-out log'!$P$2:$P$501,0))&amp;"",""))</f>
      </c>
      <c r="H360" s="37">
        <f>IF(A360="","",IFERROR(INDEX('Sign-out log'!$I$2:$I$501,MATCH(A360,'Sign-out log'!$P$2:$P$501,0))&amp;"",""))</f>
      </c>
      <c r="I360" s="39">
        <f>IF(A360="","",COUNTIF('Sign-out log'!$B$2:$B$501,A360))</f>
      </c>
      <c r="J360" s="36"/>
    </row>
    <row r="361">
      <c r="A361" s="31"/>
      <c r="B361" s="30"/>
      <c r="C361" s="31"/>
      <c r="D361" s="30"/>
      <c r="E361" s="30"/>
      <c r="F361" s="38">
        <f>IF(A361="","",IF(COUNTIFS('Sign-out log'!$B$2:$B$501,A361,'Sign-out log'!$A$2:$A$501,"Overdue")&gt;0,"Overdue",IF(COUNTIF('Sign-out log'!$P$2:$P$501,A361)&gt;0,"Out","In")))</f>
      </c>
      <c r="G361" s="37">
        <f>IF(A361="","",IFERROR(INDEX('Sign-out log'!$F$2:$F$501,MATCH(A361,'Sign-out log'!$P$2:$P$501,0))&amp;"",""))</f>
      </c>
      <c r="H361" s="37">
        <f>IF(A361="","",IFERROR(INDEX('Sign-out log'!$I$2:$I$501,MATCH(A361,'Sign-out log'!$P$2:$P$501,0))&amp;"",""))</f>
      </c>
      <c r="I361" s="39">
        <f>IF(A361="","",COUNTIF('Sign-out log'!$B$2:$B$501,A361))</f>
      </c>
      <c r="J361" s="36"/>
    </row>
    <row r="362">
      <c r="A362" s="31"/>
      <c r="B362" s="30"/>
      <c r="C362" s="31"/>
      <c r="D362" s="30"/>
      <c r="E362" s="30"/>
      <c r="F362" s="38">
        <f>IF(A362="","",IF(COUNTIFS('Sign-out log'!$B$2:$B$501,A362,'Sign-out log'!$A$2:$A$501,"Overdue")&gt;0,"Overdue",IF(COUNTIF('Sign-out log'!$P$2:$P$501,A362)&gt;0,"Out","In")))</f>
      </c>
      <c r="G362" s="37">
        <f>IF(A362="","",IFERROR(INDEX('Sign-out log'!$F$2:$F$501,MATCH(A362,'Sign-out log'!$P$2:$P$501,0))&amp;"",""))</f>
      </c>
      <c r="H362" s="37">
        <f>IF(A362="","",IFERROR(INDEX('Sign-out log'!$I$2:$I$501,MATCH(A362,'Sign-out log'!$P$2:$P$501,0))&amp;"",""))</f>
      </c>
      <c r="I362" s="39">
        <f>IF(A362="","",COUNTIF('Sign-out log'!$B$2:$B$501,A362))</f>
      </c>
      <c r="J362" s="36"/>
    </row>
    <row r="363">
      <c r="A363" s="31"/>
      <c r="B363" s="30"/>
      <c r="C363" s="31"/>
      <c r="D363" s="30"/>
      <c r="E363" s="30"/>
      <c r="F363" s="38">
        <f>IF(A363="","",IF(COUNTIFS('Sign-out log'!$B$2:$B$501,A363,'Sign-out log'!$A$2:$A$501,"Overdue")&gt;0,"Overdue",IF(COUNTIF('Sign-out log'!$P$2:$P$501,A363)&gt;0,"Out","In")))</f>
      </c>
      <c r="G363" s="37">
        <f>IF(A363="","",IFERROR(INDEX('Sign-out log'!$F$2:$F$501,MATCH(A363,'Sign-out log'!$P$2:$P$501,0))&amp;"",""))</f>
      </c>
      <c r="H363" s="37">
        <f>IF(A363="","",IFERROR(INDEX('Sign-out log'!$I$2:$I$501,MATCH(A363,'Sign-out log'!$P$2:$P$501,0))&amp;"",""))</f>
      </c>
      <c r="I363" s="39">
        <f>IF(A363="","",COUNTIF('Sign-out log'!$B$2:$B$501,A363))</f>
      </c>
      <c r="J363" s="36"/>
    </row>
    <row r="364">
      <c r="A364" s="31"/>
      <c r="B364" s="30"/>
      <c r="C364" s="31"/>
      <c r="D364" s="30"/>
      <c r="E364" s="30"/>
      <c r="F364" s="38">
        <f>IF(A364="","",IF(COUNTIFS('Sign-out log'!$B$2:$B$501,A364,'Sign-out log'!$A$2:$A$501,"Overdue")&gt;0,"Overdue",IF(COUNTIF('Sign-out log'!$P$2:$P$501,A364)&gt;0,"Out","In")))</f>
      </c>
      <c r="G364" s="37">
        <f>IF(A364="","",IFERROR(INDEX('Sign-out log'!$F$2:$F$501,MATCH(A364,'Sign-out log'!$P$2:$P$501,0))&amp;"",""))</f>
      </c>
      <c r="H364" s="37">
        <f>IF(A364="","",IFERROR(INDEX('Sign-out log'!$I$2:$I$501,MATCH(A364,'Sign-out log'!$P$2:$P$501,0))&amp;"",""))</f>
      </c>
      <c r="I364" s="39">
        <f>IF(A364="","",COUNTIF('Sign-out log'!$B$2:$B$501,A364))</f>
      </c>
      <c r="J364" s="36"/>
    </row>
    <row r="365">
      <c r="A365" s="31"/>
      <c r="B365" s="30"/>
      <c r="C365" s="31"/>
      <c r="D365" s="30"/>
      <c r="E365" s="30"/>
      <c r="F365" s="38">
        <f>IF(A365="","",IF(COUNTIFS('Sign-out log'!$B$2:$B$501,A365,'Sign-out log'!$A$2:$A$501,"Overdue")&gt;0,"Overdue",IF(COUNTIF('Sign-out log'!$P$2:$P$501,A365)&gt;0,"Out","In")))</f>
      </c>
      <c r="G365" s="37">
        <f>IF(A365="","",IFERROR(INDEX('Sign-out log'!$F$2:$F$501,MATCH(A365,'Sign-out log'!$P$2:$P$501,0))&amp;"",""))</f>
      </c>
      <c r="H365" s="37">
        <f>IF(A365="","",IFERROR(INDEX('Sign-out log'!$I$2:$I$501,MATCH(A365,'Sign-out log'!$P$2:$P$501,0))&amp;"",""))</f>
      </c>
      <c r="I365" s="39">
        <f>IF(A365="","",COUNTIF('Sign-out log'!$B$2:$B$501,A365))</f>
      </c>
      <c r="J365" s="36"/>
    </row>
    <row r="366">
      <c r="A366" s="31"/>
      <c r="B366" s="30"/>
      <c r="C366" s="31"/>
      <c r="D366" s="30"/>
      <c r="E366" s="30"/>
      <c r="F366" s="38">
        <f>IF(A366="","",IF(COUNTIFS('Sign-out log'!$B$2:$B$501,A366,'Sign-out log'!$A$2:$A$501,"Overdue")&gt;0,"Overdue",IF(COUNTIF('Sign-out log'!$P$2:$P$501,A366)&gt;0,"Out","In")))</f>
      </c>
      <c r="G366" s="37">
        <f>IF(A366="","",IFERROR(INDEX('Sign-out log'!$F$2:$F$501,MATCH(A366,'Sign-out log'!$P$2:$P$501,0))&amp;"",""))</f>
      </c>
      <c r="H366" s="37">
        <f>IF(A366="","",IFERROR(INDEX('Sign-out log'!$I$2:$I$501,MATCH(A366,'Sign-out log'!$P$2:$P$501,0))&amp;"",""))</f>
      </c>
      <c r="I366" s="39">
        <f>IF(A366="","",COUNTIF('Sign-out log'!$B$2:$B$501,A366))</f>
      </c>
      <c r="J366" s="36"/>
    </row>
    <row r="367">
      <c r="A367" s="31"/>
      <c r="B367" s="30"/>
      <c r="C367" s="31"/>
      <c r="D367" s="30"/>
      <c r="E367" s="30"/>
      <c r="F367" s="38">
        <f>IF(A367="","",IF(COUNTIFS('Sign-out log'!$B$2:$B$501,A367,'Sign-out log'!$A$2:$A$501,"Overdue")&gt;0,"Overdue",IF(COUNTIF('Sign-out log'!$P$2:$P$501,A367)&gt;0,"Out","In")))</f>
      </c>
      <c r="G367" s="37">
        <f>IF(A367="","",IFERROR(INDEX('Sign-out log'!$F$2:$F$501,MATCH(A367,'Sign-out log'!$P$2:$P$501,0))&amp;"",""))</f>
      </c>
      <c r="H367" s="37">
        <f>IF(A367="","",IFERROR(INDEX('Sign-out log'!$I$2:$I$501,MATCH(A367,'Sign-out log'!$P$2:$P$501,0))&amp;"",""))</f>
      </c>
      <c r="I367" s="39">
        <f>IF(A367="","",COUNTIF('Sign-out log'!$B$2:$B$501,A367))</f>
      </c>
      <c r="J367" s="36"/>
    </row>
    <row r="368">
      <c r="A368" s="31"/>
      <c r="B368" s="30"/>
      <c r="C368" s="31"/>
      <c r="D368" s="30"/>
      <c r="E368" s="30"/>
      <c r="F368" s="38">
        <f>IF(A368="","",IF(COUNTIFS('Sign-out log'!$B$2:$B$501,A368,'Sign-out log'!$A$2:$A$501,"Overdue")&gt;0,"Overdue",IF(COUNTIF('Sign-out log'!$P$2:$P$501,A368)&gt;0,"Out","In")))</f>
      </c>
      <c r="G368" s="37">
        <f>IF(A368="","",IFERROR(INDEX('Sign-out log'!$F$2:$F$501,MATCH(A368,'Sign-out log'!$P$2:$P$501,0))&amp;"",""))</f>
      </c>
      <c r="H368" s="37">
        <f>IF(A368="","",IFERROR(INDEX('Sign-out log'!$I$2:$I$501,MATCH(A368,'Sign-out log'!$P$2:$P$501,0))&amp;"",""))</f>
      </c>
      <c r="I368" s="39">
        <f>IF(A368="","",COUNTIF('Sign-out log'!$B$2:$B$501,A368))</f>
      </c>
      <c r="J368" s="36"/>
    </row>
    <row r="369">
      <c r="A369" s="31"/>
      <c r="B369" s="30"/>
      <c r="C369" s="31"/>
      <c r="D369" s="30"/>
      <c r="E369" s="30"/>
      <c r="F369" s="38">
        <f>IF(A369="","",IF(COUNTIFS('Sign-out log'!$B$2:$B$501,A369,'Sign-out log'!$A$2:$A$501,"Overdue")&gt;0,"Overdue",IF(COUNTIF('Sign-out log'!$P$2:$P$501,A369)&gt;0,"Out","In")))</f>
      </c>
      <c r="G369" s="37">
        <f>IF(A369="","",IFERROR(INDEX('Sign-out log'!$F$2:$F$501,MATCH(A369,'Sign-out log'!$P$2:$P$501,0))&amp;"",""))</f>
      </c>
      <c r="H369" s="37">
        <f>IF(A369="","",IFERROR(INDEX('Sign-out log'!$I$2:$I$501,MATCH(A369,'Sign-out log'!$P$2:$P$501,0))&amp;"",""))</f>
      </c>
      <c r="I369" s="39">
        <f>IF(A369="","",COUNTIF('Sign-out log'!$B$2:$B$501,A369))</f>
      </c>
      <c r="J369" s="36"/>
    </row>
    <row r="370">
      <c r="A370" s="31"/>
      <c r="B370" s="30"/>
      <c r="C370" s="31"/>
      <c r="D370" s="30"/>
      <c r="E370" s="30"/>
      <c r="F370" s="38">
        <f>IF(A370="","",IF(COUNTIFS('Sign-out log'!$B$2:$B$501,A370,'Sign-out log'!$A$2:$A$501,"Overdue")&gt;0,"Overdue",IF(COUNTIF('Sign-out log'!$P$2:$P$501,A370)&gt;0,"Out","In")))</f>
      </c>
      <c r="G370" s="37">
        <f>IF(A370="","",IFERROR(INDEX('Sign-out log'!$F$2:$F$501,MATCH(A370,'Sign-out log'!$P$2:$P$501,0))&amp;"",""))</f>
      </c>
      <c r="H370" s="37">
        <f>IF(A370="","",IFERROR(INDEX('Sign-out log'!$I$2:$I$501,MATCH(A370,'Sign-out log'!$P$2:$P$501,0))&amp;"",""))</f>
      </c>
      <c r="I370" s="39">
        <f>IF(A370="","",COUNTIF('Sign-out log'!$B$2:$B$501,A370))</f>
      </c>
      <c r="J370" s="36"/>
    </row>
    <row r="371">
      <c r="A371" s="31"/>
      <c r="B371" s="30"/>
      <c r="C371" s="31"/>
      <c r="D371" s="30"/>
      <c r="E371" s="30"/>
      <c r="F371" s="38">
        <f>IF(A371="","",IF(COUNTIFS('Sign-out log'!$B$2:$B$501,A371,'Sign-out log'!$A$2:$A$501,"Overdue")&gt;0,"Overdue",IF(COUNTIF('Sign-out log'!$P$2:$P$501,A371)&gt;0,"Out","In")))</f>
      </c>
      <c r="G371" s="37">
        <f>IF(A371="","",IFERROR(INDEX('Sign-out log'!$F$2:$F$501,MATCH(A371,'Sign-out log'!$P$2:$P$501,0))&amp;"",""))</f>
      </c>
      <c r="H371" s="37">
        <f>IF(A371="","",IFERROR(INDEX('Sign-out log'!$I$2:$I$501,MATCH(A371,'Sign-out log'!$P$2:$P$501,0))&amp;"",""))</f>
      </c>
      <c r="I371" s="39">
        <f>IF(A371="","",COUNTIF('Sign-out log'!$B$2:$B$501,A371))</f>
      </c>
      <c r="J371" s="36"/>
    </row>
    <row r="372">
      <c r="A372" s="31"/>
      <c r="B372" s="30"/>
      <c r="C372" s="31"/>
      <c r="D372" s="30"/>
      <c r="E372" s="30"/>
      <c r="F372" s="38">
        <f>IF(A372="","",IF(COUNTIFS('Sign-out log'!$B$2:$B$501,A372,'Sign-out log'!$A$2:$A$501,"Overdue")&gt;0,"Overdue",IF(COUNTIF('Sign-out log'!$P$2:$P$501,A372)&gt;0,"Out","In")))</f>
      </c>
      <c r="G372" s="37">
        <f>IF(A372="","",IFERROR(INDEX('Sign-out log'!$F$2:$F$501,MATCH(A372,'Sign-out log'!$P$2:$P$501,0))&amp;"",""))</f>
      </c>
      <c r="H372" s="37">
        <f>IF(A372="","",IFERROR(INDEX('Sign-out log'!$I$2:$I$501,MATCH(A372,'Sign-out log'!$P$2:$P$501,0))&amp;"",""))</f>
      </c>
      <c r="I372" s="39">
        <f>IF(A372="","",COUNTIF('Sign-out log'!$B$2:$B$501,A372))</f>
      </c>
      <c r="J372" s="36"/>
    </row>
    <row r="373">
      <c r="A373" s="31"/>
      <c r="B373" s="30"/>
      <c r="C373" s="31"/>
      <c r="D373" s="30"/>
      <c r="E373" s="30"/>
      <c r="F373" s="38">
        <f>IF(A373="","",IF(COUNTIFS('Sign-out log'!$B$2:$B$501,A373,'Sign-out log'!$A$2:$A$501,"Overdue")&gt;0,"Overdue",IF(COUNTIF('Sign-out log'!$P$2:$P$501,A373)&gt;0,"Out","In")))</f>
      </c>
      <c r="G373" s="37">
        <f>IF(A373="","",IFERROR(INDEX('Sign-out log'!$F$2:$F$501,MATCH(A373,'Sign-out log'!$P$2:$P$501,0))&amp;"",""))</f>
      </c>
      <c r="H373" s="37">
        <f>IF(A373="","",IFERROR(INDEX('Sign-out log'!$I$2:$I$501,MATCH(A373,'Sign-out log'!$P$2:$P$501,0))&amp;"",""))</f>
      </c>
      <c r="I373" s="39">
        <f>IF(A373="","",COUNTIF('Sign-out log'!$B$2:$B$501,A373))</f>
      </c>
      <c r="J373" s="36"/>
    </row>
    <row r="374">
      <c r="A374" s="31"/>
      <c r="B374" s="30"/>
      <c r="C374" s="31"/>
      <c r="D374" s="30"/>
      <c r="E374" s="30"/>
      <c r="F374" s="38">
        <f>IF(A374="","",IF(COUNTIFS('Sign-out log'!$B$2:$B$501,A374,'Sign-out log'!$A$2:$A$501,"Overdue")&gt;0,"Overdue",IF(COUNTIF('Sign-out log'!$P$2:$P$501,A374)&gt;0,"Out","In")))</f>
      </c>
      <c r="G374" s="37">
        <f>IF(A374="","",IFERROR(INDEX('Sign-out log'!$F$2:$F$501,MATCH(A374,'Sign-out log'!$P$2:$P$501,0))&amp;"",""))</f>
      </c>
      <c r="H374" s="37">
        <f>IF(A374="","",IFERROR(INDEX('Sign-out log'!$I$2:$I$501,MATCH(A374,'Sign-out log'!$P$2:$P$501,0))&amp;"",""))</f>
      </c>
      <c r="I374" s="39">
        <f>IF(A374="","",COUNTIF('Sign-out log'!$B$2:$B$501,A374))</f>
      </c>
      <c r="J374" s="36"/>
    </row>
    <row r="375">
      <c r="A375" s="31"/>
      <c r="B375" s="30"/>
      <c r="C375" s="31"/>
      <c r="D375" s="30"/>
      <c r="E375" s="30"/>
      <c r="F375" s="38">
        <f>IF(A375="","",IF(COUNTIFS('Sign-out log'!$B$2:$B$501,A375,'Sign-out log'!$A$2:$A$501,"Overdue")&gt;0,"Overdue",IF(COUNTIF('Sign-out log'!$P$2:$P$501,A375)&gt;0,"Out","In")))</f>
      </c>
      <c r="G375" s="37">
        <f>IF(A375="","",IFERROR(INDEX('Sign-out log'!$F$2:$F$501,MATCH(A375,'Sign-out log'!$P$2:$P$501,0))&amp;"",""))</f>
      </c>
      <c r="H375" s="37">
        <f>IF(A375="","",IFERROR(INDEX('Sign-out log'!$I$2:$I$501,MATCH(A375,'Sign-out log'!$P$2:$P$501,0))&amp;"",""))</f>
      </c>
      <c r="I375" s="39">
        <f>IF(A375="","",COUNTIF('Sign-out log'!$B$2:$B$501,A375))</f>
      </c>
      <c r="J375" s="36"/>
    </row>
    <row r="376">
      <c r="A376" s="31"/>
      <c r="B376" s="30"/>
      <c r="C376" s="31"/>
      <c r="D376" s="30"/>
      <c r="E376" s="30"/>
      <c r="F376" s="38">
        <f>IF(A376="","",IF(COUNTIFS('Sign-out log'!$B$2:$B$501,A376,'Sign-out log'!$A$2:$A$501,"Overdue")&gt;0,"Overdue",IF(COUNTIF('Sign-out log'!$P$2:$P$501,A376)&gt;0,"Out","In")))</f>
      </c>
      <c r="G376" s="37">
        <f>IF(A376="","",IFERROR(INDEX('Sign-out log'!$F$2:$F$501,MATCH(A376,'Sign-out log'!$P$2:$P$501,0))&amp;"",""))</f>
      </c>
      <c r="H376" s="37">
        <f>IF(A376="","",IFERROR(INDEX('Sign-out log'!$I$2:$I$501,MATCH(A376,'Sign-out log'!$P$2:$P$501,0))&amp;"",""))</f>
      </c>
      <c r="I376" s="39">
        <f>IF(A376="","",COUNTIF('Sign-out log'!$B$2:$B$501,A376))</f>
      </c>
      <c r="J376" s="36"/>
    </row>
    <row r="377">
      <c r="A377" s="31"/>
      <c r="B377" s="30"/>
      <c r="C377" s="31"/>
      <c r="D377" s="30"/>
      <c r="E377" s="30"/>
      <c r="F377" s="38">
        <f>IF(A377="","",IF(COUNTIFS('Sign-out log'!$B$2:$B$501,A377,'Sign-out log'!$A$2:$A$501,"Overdue")&gt;0,"Overdue",IF(COUNTIF('Sign-out log'!$P$2:$P$501,A377)&gt;0,"Out","In")))</f>
      </c>
      <c r="G377" s="37">
        <f>IF(A377="","",IFERROR(INDEX('Sign-out log'!$F$2:$F$501,MATCH(A377,'Sign-out log'!$P$2:$P$501,0))&amp;"",""))</f>
      </c>
      <c r="H377" s="37">
        <f>IF(A377="","",IFERROR(INDEX('Sign-out log'!$I$2:$I$501,MATCH(A377,'Sign-out log'!$P$2:$P$501,0))&amp;"",""))</f>
      </c>
      <c r="I377" s="39">
        <f>IF(A377="","",COUNTIF('Sign-out log'!$B$2:$B$501,A377))</f>
      </c>
      <c r="J377" s="36"/>
    </row>
    <row r="378">
      <c r="A378" s="31"/>
      <c r="B378" s="30"/>
      <c r="C378" s="31"/>
      <c r="D378" s="30"/>
      <c r="E378" s="30"/>
      <c r="F378" s="38">
        <f>IF(A378="","",IF(COUNTIFS('Sign-out log'!$B$2:$B$501,A378,'Sign-out log'!$A$2:$A$501,"Overdue")&gt;0,"Overdue",IF(COUNTIF('Sign-out log'!$P$2:$P$501,A378)&gt;0,"Out","In")))</f>
      </c>
      <c r="G378" s="37">
        <f>IF(A378="","",IFERROR(INDEX('Sign-out log'!$F$2:$F$501,MATCH(A378,'Sign-out log'!$P$2:$P$501,0))&amp;"",""))</f>
      </c>
      <c r="H378" s="37">
        <f>IF(A378="","",IFERROR(INDEX('Sign-out log'!$I$2:$I$501,MATCH(A378,'Sign-out log'!$P$2:$P$501,0))&amp;"",""))</f>
      </c>
      <c r="I378" s="39">
        <f>IF(A378="","",COUNTIF('Sign-out log'!$B$2:$B$501,A378))</f>
      </c>
      <c r="J378" s="36"/>
    </row>
    <row r="379">
      <c r="A379" s="31"/>
      <c r="B379" s="30"/>
      <c r="C379" s="31"/>
      <c r="D379" s="30"/>
      <c r="E379" s="30"/>
      <c r="F379" s="38">
        <f>IF(A379="","",IF(COUNTIFS('Sign-out log'!$B$2:$B$501,A379,'Sign-out log'!$A$2:$A$501,"Overdue")&gt;0,"Overdue",IF(COUNTIF('Sign-out log'!$P$2:$P$501,A379)&gt;0,"Out","In")))</f>
      </c>
      <c r="G379" s="37">
        <f>IF(A379="","",IFERROR(INDEX('Sign-out log'!$F$2:$F$501,MATCH(A379,'Sign-out log'!$P$2:$P$501,0))&amp;"",""))</f>
      </c>
      <c r="H379" s="37">
        <f>IF(A379="","",IFERROR(INDEX('Sign-out log'!$I$2:$I$501,MATCH(A379,'Sign-out log'!$P$2:$P$501,0))&amp;"",""))</f>
      </c>
      <c r="I379" s="39">
        <f>IF(A379="","",COUNTIF('Sign-out log'!$B$2:$B$501,A379))</f>
      </c>
      <c r="J379" s="36"/>
    </row>
    <row r="380">
      <c r="A380" s="31"/>
      <c r="B380" s="30"/>
      <c r="C380" s="31"/>
      <c r="D380" s="30"/>
      <c r="E380" s="30"/>
      <c r="F380" s="38">
        <f>IF(A380="","",IF(COUNTIFS('Sign-out log'!$B$2:$B$501,A380,'Sign-out log'!$A$2:$A$501,"Overdue")&gt;0,"Overdue",IF(COUNTIF('Sign-out log'!$P$2:$P$501,A380)&gt;0,"Out","In")))</f>
      </c>
      <c r="G380" s="37">
        <f>IF(A380="","",IFERROR(INDEX('Sign-out log'!$F$2:$F$501,MATCH(A380,'Sign-out log'!$P$2:$P$501,0))&amp;"",""))</f>
      </c>
      <c r="H380" s="37">
        <f>IF(A380="","",IFERROR(INDEX('Sign-out log'!$I$2:$I$501,MATCH(A380,'Sign-out log'!$P$2:$P$501,0))&amp;"",""))</f>
      </c>
      <c r="I380" s="39">
        <f>IF(A380="","",COUNTIF('Sign-out log'!$B$2:$B$501,A380))</f>
      </c>
      <c r="J380" s="36"/>
    </row>
    <row r="381">
      <c r="A381" s="31"/>
      <c r="B381" s="30"/>
      <c r="C381" s="31"/>
      <c r="D381" s="30"/>
      <c r="E381" s="30"/>
      <c r="F381" s="38">
        <f>IF(A381="","",IF(COUNTIFS('Sign-out log'!$B$2:$B$501,A381,'Sign-out log'!$A$2:$A$501,"Overdue")&gt;0,"Overdue",IF(COUNTIF('Sign-out log'!$P$2:$P$501,A381)&gt;0,"Out","In")))</f>
      </c>
      <c r="G381" s="37">
        <f>IF(A381="","",IFERROR(INDEX('Sign-out log'!$F$2:$F$501,MATCH(A381,'Sign-out log'!$P$2:$P$501,0))&amp;"",""))</f>
      </c>
      <c r="H381" s="37">
        <f>IF(A381="","",IFERROR(INDEX('Sign-out log'!$I$2:$I$501,MATCH(A381,'Sign-out log'!$P$2:$P$501,0))&amp;"",""))</f>
      </c>
      <c r="I381" s="39">
        <f>IF(A381="","",COUNTIF('Sign-out log'!$B$2:$B$501,A381))</f>
      </c>
      <c r="J381" s="36"/>
    </row>
    <row r="382">
      <c r="A382" s="31"/>
      <c r="B382" s="30"/>
      <c r="C382" s="31"/>
      <c r="D382" s="30"/>
      <c r="E382" s="30"/>
      <c r="F382" s="38">
        <f>IF(A382="","",IF(COUNTIFS('Sign-out log'!$B$2:$B$501,A382,'Sign-out log'!$A$2:$A$501,"Overdue")&gt;0,"Overdue",IF(COUNTIF('Sign-out log'!$P$2:$P$501,A382)&gt;0,"Out","In")))</f>
      </c>
      <c r="G382" s="37">
        <f>IF(A382="","",IFERROR(INDEX('Sign-out log'!$F$2:$F$501,MATCH(A382,'Sign-out log'!$P$2:$P$501,0))&amp;"",""))</f>
      </c>
      <c r="H382" s="37">
        <f>IF(A382="","",IFERROR(INDEX('Sign-out log'!$I$2:$I$501,MATCH(A382,'Sign-out log'!$P$2:$P$501,0))&amp;"",""))</f>
      </c>
      <c r="I382" s="39">
        <f>IF(A382="","",COUNTIF('Sign-out log'!$B$2:$B$501,A382))</f>
      </c>
      <c r="J382" s="36"/>
    </row>
    <row r="383">
      <c r="A383" s="31"/>
      <c r="B383" s="30"/>
      <c r="C383" s="31"/>
      <c r="D383" s="30"/>
      <c r="E383" s="30"/>
      <c r="F383" s="38">
        <f>IF(A383="","",IF(COUNTIFS('Sign-out log'!$B$2:$B$501,A383,'Sign-out log'!$A$2:$A$501,"Overdue")&gt;0,"Overdue",IF(COUNTIF('Sign-out log'!$P$2:$P$501,A383)&gt;0,"Out","In")))</f>
      </c>
      <c r="G383" s="37">
        <f>IF(A383="","",IFERROR(INDEX('Sign-out log'!$F$2:$F$501,MATCH(A383,'Sign-out log'!$P$2:$P$501,0))&amp;"",""))</f>
      </c>
      <c r="H383" s="37">
        <f>IF(A383="","",IFERROR(INDEX('Sign-out log'!$I$2:$I$501,MATCH(A383,'Sign-out log'!$P$2:$P$501,0))&amp;"",""))</f>
      </c>
      <c r="I383" s="39">
        <f>IF(A383="","",COUNTIF('Sign-out log'!$B$2:$B$501,A383))</f>
      </c>
      <c r="J383" s="36"/>
    </row>
    <row r="384">
      <c r="A384" s="31"/>
      <c r="B384" s="30"/>
      <c r="C384" s="31"/>
      <c r="D384" s="30"/>
      <c r="E384" s="30"/>
      <c r="F384" s="38">
        <f>IF(A384="","",IF(COUNTIFS('Sign-out log'!$B$2:$B$501,A384,'Sign-out log'!$A$2:$A$501,"Overdue")&gt;0,"Overdue",IF(COUNTIF('Sign-out log'!$P$2:$P$501,A384)&gt;0,"Out","In")))</f>
      </c>
      <c r="G384" s="37">
        <f>IF(A384="","",IFERROR(INDEX('Sign-out log'!$F$2:$F$501,MATCH(A384,'Sign-out log'!$P$2:$P$501,0))&amp;"",""))</f>
      </c>
      <c r="H384" s="37">
        <f>IF(A384="","",IFERROR(INDEX('Sign-out log'!$I$2:$I$501,MATCH(A384,'Sign-out log'!$P$2:$P$501,0))&amp;"",""))</f>
      </c>
      <c r="I384" s="39">
        <f>IF(A384="","",COUNTIF('Sign-out log'!$B$2:$B$501,A384))</f>
      </c>
      <c r="J384" s="36"/>
    </row>
    <row r="385">
      <c r="A385" s="31"/>
      <c r="B385" s="30"/>
      <c r="C385" s="31"/>
      <c r="D385" s="30"/>
      <c r="E385" s="30"/>
      <c r="F385" s="38">
        <f>IF(A385="","",IF(COUNTIFS('Sign-out log'!$B$2:$B$501,A385,'Sign-out log'!$A$2:$A$501,"Overdue")&gt;0,"Overdue",IF(COUNTIF('Sign-out log'!$P$2:$P$501,A385)&gt;0,"Out","In")))</f>
      </c>
      <c r="G385" s="37">
        <f>IF(A385="","",IFERROR(INDEX('Sign-out log'!$F$2:$F$501,MATCH(A385,'Sign-out log'!$P$2:$P$501,0))&amp;"",""))</f>
      </c>
      <c r="H385" s="37">
        <f>IF(A385="","",IFERROR(INDEX('Sign-out log'!$I$2:$I$501,MATCH(A385,'Sign-out log'!$P$2:$P$501,0))&amp;"",""))</f>
      </c>
      <c r="I385" s="39">
        <f>IF(A385="","",COUNTIF('Sign-out log'!$B$2:$B$501,A385))</f>
      </c>
      <c r="J385" s="36"/>
    </row>
    <row r="386">
      <c r="A386" s="31"/>
      <c r="B386" s="30"/>
      <c r="C386" s="31"/>
      <c r="D386" s="30"/>
      <c r="E386" s="30"/>
      <c r="F386" s="38">
        <f>IF(A386="","",IF(COUNTIFS('Sign-out log'!$B$2:$B$501,A386,'Sign-out log'!$A$2:$A$501,"Overdue")&gt;0,"Overdue",IF(COUNTIF('Sign-out log'!$P$2:$P$501,A386)&gt;0,"Out","In")))</f>
      </c>
      <c r="G386" s="37">
        <f>IF(A386="","",IFERROR(INDEX('Sign-out log'!$F$2:$F$501,MATCH(A386,'Sign-out log'!$P$2:$P$501,0))&amp;"",""))</f>
      </c>
      <c r="H386" s="37">
        <f>IF(A386="","",IFERROR(INDEX('Sign-out log'!$I$2:$I$501,MATCH(A386,'Sign-out log'!$P$2:$P$501,0))&amp;"",""))</f>
      </c>
      <c r="I386" s="39">
        <f>IF(A386="","",COUNTIF('Sign-out log'!$B$2:$B$501,A386))</f>
      </c>
      <c r="J386" s="36"/>
    </row>
    <row r="387">
      <c r="A387" s="31"/>
      <c r="B387" s="30"/>
      <c r="C387" s="31"/>
      <c r="D387" s="30"/>
      <c r="E387" s="30"/>
      <c r="F387" s="38">
        <f>IF(A387="","",IF(COUNTIFS('Sign-out log'!$B$2:$B$501,A387,'Sign-out log'!$A$2:$A$501,"Overdue")&gt;0,"Overdue",IF(COUNTIF('Sign-out log'!$P$2:$P$501,A387)&gt;0,"Out","In")))</f>
      </c>
      <c r="G387" s="37">
        <f>IF(A387="","",IFERROR(INDEX('Sign-out log'!$F$2:$F$501,MATCH(A387,'Sign-out log'!$P$2:$P$501,0))&amp;"",""))</f>
      </c>
      <c r="H387" s="37">
        <f>IF(A387="","",IFERROR(INDEX('Sign-out log'!$I$2:$I$501,MATCH(A387,'Sign-out log'!$P$2:$P$501,0))&amp;"",""))</f>
      </c>
      <c r="I387" s="39">
        <f>IF(A387="","",COUNTIF('Sign-out log'!$B$2:$B$501,A387))</f>
      </c>
      <c r="J387" s="36"/>
    </row>
    <row r="388">
      <c r="A388" s="31"/>
      <c r="B388" s="30"/>
      <c r="C388" s="31"/>
      <c r="D388" s="30"/>
      <c r="E388" s="30"/>
      <c r="F388" s="38">
        <f>IF(A388="","",IF(COUNTIFS('Sign-out log'!$B$2:$B$501,A388,'Sign-out log'!$A$2:$A$501,"Overdue")&gt;0,"Overdue",IF(COUNTIF('Sign-out log'!$P$2:$P$501,A388)&gt;0,"Out","In")))</f>
      </c>
      <c r="G388" s="37">
        <f>IF(A388="","",IFERROR(INDEX('Sign-out log'!$F$2:$F$501,MATCH(A388,'Sign-out log'!$P$2:$P$501,0))&amp;"",""))</f>
      </c>
      <c r="H388" s="37">
        <f>IF(A388="","",IFERROR(INDEX('Sign-out log'!$I$2:$I$501,MATCH(A388,'Sign-out log'!$P$2:$P$501,0))&amp;"",""))</f>
      </c>
      <c r="I388" s="39">
        <f>IF(A388="","",COUNTIF('Sign-out log'!$B$2:$B$501,A388))</f>
      </c>
      <c r="J388" s="36"/>
    </row>
    <row r="389">
      <c r="A389" s="31"/>
      <c r="B389" s="30"/>
      <c r="C389" s="31"/>
      <c r="D389" s="30"/>
      <c r="E389" s="30"/>
      <c r="F389" s="38">
        <f>IF(A389="","",IF(COUNTIFS('Sign-out log'!$B$2:$B$501,A389,'Sign-out log'!$A$2:$A$501,"Overdue")&gt;0,"Overdue",IF(COUNTIF('Sign-out log'!$P$2:$P$501,A389)&gt;0,"Out","In")))</f>
      </c>
      <c r="G389" s="37">
        <f>IF(A389="","",IFERROR(INDEX('Sign-out log'!$F$2:$F$501,MATCH(A389,'Sign-out log'!$P$2:$P$501,0))&amp;"",""))</f>
      </c>
      <c r="H389" s="37">
        <f>IF(A389="","",IFERROR(INDEX('Sign-out log'!$I$2:$I$501,MATCH(A389,'Sign-out log'!$P$2:$P$501,0))&amp;"",""))</f>
      </c>
      <c r="I389" s="39">
        <f>IF(A389="","",COUNTIF('Sign-out log'!$B$2:$B$501,A389))</f>
      </c>
      <c r="J389" s="36"/>
    </row>
    <row r="390">
      <c r="A390" s="31"/>
      <c r="B390" s="30"/>
      <c r="C390" s="31"/>
      <c r="D390" s="30"/>
      <c r="E390" s="30"/>
      <c r="F390" s="38">
        <f>IF(A390="","",IF(COUNTIFS('Sign-out log'!$B$2:$B$501,A390,'Sign-out log'!$A$2:$A$501,"Overdue")&gt;0,"Overdue",IF(COUNTIF('Sign-out log'!$P$2:$P$501,A390)&gt;0,"Out","In")))</f>
      </c>
      <c r="G390" s="37">
        <f>IF(A390="","",IFERROR(INDEX('Sign-out log'!$F$2:$F$501,MATCH(A390,'Sign-out log'!$P$2:$P$501,0))&amp;"",""))</f>
      </c>
      <c r="H390" s="37">
        <f>IF(A390="","",IFERROR(INDEX('Sign-out log'!$I$2:$I$501,MATCH(A390,'Sign-out log'!$P$2:$P$501,0))&amp;"",""))</f>
      </c>
      <c r="I390" s="39">
        <f>IF(A390="","",COUNTIF('Sign-out log'!$B$2:$B$501,A390))</f>
      </c>
      <c r="J390" s="36"/>
    </row>
    <row r="391">
      <c r="A391" s="31"/>
      <c r="B391" s="30"/>
      <c r="C391" s="31"/>
      <c r="D391" s="30"/>
      <c r="E391" s="30"/>
      <c r="F391" s="38">
        <f>IF(A391="","",IF(COUNTIFS('Sign-out log'!$B$2:$B$501,A391,'Sign-out log'!$A$2:$A$501,"Overdue")&gt;0,"Overdue",IF(COUNTIF('Sign-out log'!$P$2:$P$501,A391)&gt;0,"Out","In")))</f>
      </c>
      <c r="G391" s="37">
        <f>IF(A391="","",IFERROR(INDEX('Sign-out log'!$F$2:$F$501,MATCH(A391,'Sign-out log'!$P$2:$P$501,0))&amp;"",""))</f>
      </c>
      <c r="H391" s="37">
        <f>IF(A391="","",IFERROR(INDEX('Sign-out log'!$I$2:$I$501,MATCH(A391,'Sign-out log'!$P$2:$P$501,0))&amp;"",""))</f>
      </c>
      <c r="I391" s="39">
        <f>IF(A391="","",COUNTIF('Sign-out log'!$B$2:$B$501,A391))</f>
      </c>
      <c r="J391" s="36"/>
    </row>
    <row r="392">
      <c r="A392" s="31"/>
      <c r="B392" s="30"/>
      <c r="C392" s="31"/>
      <c r="D392" s="30"/>
      <c r="E392" s="30"/>
      <c r="F392" s="38">
        <f>IF(A392="","",IF(COUNTIFS('Sign-out log'!$B$2:$B$501,A392,'Sign-out log'!$A$2:$A$501,"Overdue")&gt;0,"Overdue",IF(COUNTIF('Sign-out log'!$P$2:$P$501,A392)&gt;0,"Out","In")))</f>
      </c>
      <c r="G392" s="37">
        <f>IF(A392="","",IFERROR(INDEX('Sign-out log'!$F$2:$F$501,MATCH(A392,'Sign-out log'!$P$2:$P$501,0))&amp;"",""))</f>
      </c>
      <c r="H392" s="37">
        <f>IF(A392="","",IFERROR(INDEX('Sign-out log'!$I$2:$I$501,MATCH(A392,'Sign-out log'!$P$2:$P$501,0))&amp;"",""))</f>
      </c>
      <c r="I392" s="39">
        <f>IF(A392="","",COUNTIF('Sign-out log'!$B$2:$B$501,A392))</f>
      </c>
      <c r="J392" s="36"/>
    </row>
    <row r="393">
      <c r="A393" s="31"/>
      <c r="B393" s="30"/>
      <c r="C393" s="31"/>
      <c r="D393" s="30"/>
      <c r="E393" s="30"/>
      <c r="F393" s="38">
        <f>IF(A393="","",IF(COUNTIFS('Sign-out log'!$B$2:$B$501,A393,'Sign-out log'!$A$2:$A$501,"Overdue")&gt;0,"Overdue",IF(COUNTIF('Sign-out log'!$P$2:$P$501,A393)&gt;0,"Out","In")))</f>
      </c>
      <c r="G393" s="37">
        <f>IF(A393="","",IFERROR(INDEX('Sign-out log'!$F$2:$F$501,MATCH(A393,'Sign-out log'!$P$2:$P$501,0))&amp;"",""))</f>
      </c>
      <c r="H393" s="37">
        <f>IF(A393="","",IFERROR(INDEX('Sign-out log'!$I$2:$I$501,MATCH(A393,'Sign-out log'!$P$2:$P$501,0))&amp;"",""))</f>
      </c>
      <c r="I393" s="39">
        <f>IF(A393="","",COUNTIF('Sign-out log'!$B$2:$B$501,A393))</f>
      </c>
      <c r="J393" s="36"/>
    </row>
    <row r="394">
      <c r="A394" s="31"/>
      <c r="B394" s="30"/>
      <c r="C394" s="31"/>
      <c r="D394" s="30"/>
      <c r="E394" s="30"/>
      <c r="F394" s="38">
        <f>IF(A394="","",IF(COUNTIFS('Sign-out log'!$B$2:$B$501,A394,'Sign-out log'!$A$2:$A$501,"Overdue")&gt;0,"Overdue",IF(COUNTIF('Sign-out log'!$P$2:$P$501,A394)&gt;0,"Out","In")))</f>
      </c>
      <c r="G394" s="37">
        <f>IF(A394="","",IFERROR(INDEX('Sign-out log'!$F$2:$F$501,MATCH(A394,'Sign-out log'!$P$2:$P$501,0))&amp;"",""))</f>
      </c>
      <c r="H394" s="37">
        <f>IF(A394="","",IFERROR(INDEX('Sign-out log'!$I$2:$I$501,MATCH(A394,'Sign-out log'!$P$2:$P$501,0))&amp;"",""))</f>
      </c>
      <c r="I394" s="39">
        <f>IF(A394="","",COUNTIF('Sign-out log'!$B$2:$B$501,A394))</f>
      </c>
      <c r="J394" s="36"/>
    </row>
    <row r="395">
      <c r="A395" s="31"/>
      <c r="B395" s="30"/>
      <c r="C395" s="31"/>
      <c r="D395" s="30"/>
      <c r="E395" s="30"/>
      <c r="F395" s="38">
        <f>IF(A395="","",IF(COUNTIFS('Sign-out log'!$B$2:$B$501,A395,'Sign-out log'!$A$2:$A$501,"Overdue")&gt;0,"Overdue",IF(COUNTIF('Sign-out log'!$P$2:$P$501,A395)&gt;0,"Out","In")))</f>
      </c>
      <c r="G395" s="37">
        <f>IF(A395="","",IFERROR(INDEX('Sign-out log'!$F$2:$F$501,MATCH(A395,'Sign-out log'!$P$2:$P$501,0))&amp;"",""))</f>
      </c>
      <c r="H395" s="37">
        <f>IF(A395="","",IFERROR(INDEX('Sign-out log'!$I$2:$I$501,MATCH(A395,'Sign-out log'!$P$2:$P$501,0))&amp;"",""))</f>
      </c>
      <c r="I395" s="39">
        <f>IF(A395="","",COUNTIF('Sign-out log'!$B$2:$B$501,A395))</f>
      </c>
      <c r="J395" s="36"/>
    </row>
    <row r="396">
      <c r="A396" s="31"/>
      <c r="B396" s="30"/>
      <c r="C396" s="31"/>
      <c r="D396" s="30"/>
      <c r="E396" s="30"/>
      <c r="F396" s="38">
        <f>IF(A396="","",IF(COUNTIFS('Sign-out log'!$B$2:$B$501,A396,'Sign-out log'!$A$2:$A$501,"Overdue")&gt;0,"Overdue",IF(COUNTIF('Sign-out log'!$P$2:$P$501,A396)&gt;0,"Out","In")))</f>
      </c>
      <c r="G396" s="37">
        <f>IF(A396="","",IFERROR(INDEX('Sign-out log'!$F$2:$F$501,MATCH(A396,'Sign-out log'!$P$2:$P$501,0))&amp;"",""))</f>
      </c>
      <c r="H396" s="37">
        <f>IF(A396="","",IFERROR(INDEX('Sign-out log'!$I$2:$I$501,MATCH(A396,'Sign-out log'!$P$2:$P$501,0))&amp;"",""))</f>
      </c>
      <c r="I396" s="39">
        <f>IF(A396="","",COUNTIF('Sign-out log'!$B$2:$B$501,A396))</f>
      </c>
      <c r="J396" s="36"/>
    </row>
    <row r="397">
      <c r="A397" s="31"/>
      <c r="B397" s="30"/>
      <c r="C397" s="31"/>
      <c r="D397" s="30"/>
      <c r="E397" s="30"/>
      <c r="F397" s="38">
        <f>IF(A397="","",IF(COUNTIFS('Sign-out log'!$B$2:$B$501,A397,'Sign-out log'!$A$2:$A$501,"Overdue")&gt;0,"Overdue",IF(COUNTIF('Sign-out log'!$P$2:$P$501,A397)&gt;0,"Out","In")))</f>
      </c>
      <c r="G397" s="37">
        <f>IF(A397="","",IFERROR(INDEX('Sign-out log'!$F$2:$F$501,MATCH(A397,'Sign-out log'!$P$2:$P$501,0))&amp;"",""))</f>
      </c>
      <c r="H397" s="37">
        <f>IF(A397="","",IFERROR(INDEX('Sign-out log'!$I$2:$I$501,MATCH(A397,'Sign-out log'!$P$2:$P$501,0))&amp;"",""))</f>
      </c>
      <c r="I397" s="39">
        <f>IF(A397="","",COUNTIF('Sign-out log'!$B$2:$B$501,A397))</f>
      </c>
      <c r="J397" s="36"/>
    </row>
    <row r="398">
      <c r="A398" s="31"/>
      <c r="B398" s="30"/>
      <c r="C398" s="31"/>
      <c r="D398" s="30"/>
      <c r="E398" s="30"/>
      <c r="F398" s="38">
        <f>IF(A398="","",IF(COUNTIFS('Sign-out log'!$B$2:$B$501,A398,'Sign-out log'!$A$2:$A$501,"Overdue")&gt;0,"Overdue",IF(COUNTIF('Sign-out log'!$P$2:$P$501,A398)&gt;0,"Out","In")))</f>
      </c>
      <c r="G398" s="37">
        <f>IF(A398="","",IFERROR(INDEX('Sign-out log'!$F$2:$F$501,MATCH(A398,'Sign-out log'!$P$2:$P$501,0))&amp;"",""))</f>
      </c>
      <c r="H398" s="37">
        <f>IF(A398="","",IFERROR(INDEX('Sign-out log'!$I$2:$I$501,MATCH(A398,'Sign-out log'!$P$2:$P$501,0))&amp;"",""))</f>
      </c>
      <c r="I398" s="39">
        <f>IF(A398="","",COUNTIF('Sign-out log'!$B$2:$B$501,A398))</f>
      </c>
      <c r="J398" s="36"/>
    </row>
    <row r="399">
      <c r="A399" s="31"/>
      <c r="B399" s="30"/>
      <c r="C399" s="31"/>
      <c r="D399" s="30"/>
      <c r="E399" s="30"/>
      <c r="F399" s="38">
        <f>IF(A399="","",IF(COUNTIFS('Sign-out log'!$B$2:$B$501,A399,'Sign-out log'!$A$2:$A$501,"Overdue")&gt;0,"Overdue",IF(COUNTIF('Sign-out log'!$P$2:$P$501,A399)&gt;0,"Out","In")))</f>
      </c>
      <c r="G399" s="37">
        <f>IF(A399="","",IFERROR(INDEX('Sign-out log'!$F$2:$F$501,MATCH(A399,'Sign-out log'!$P$2:$P$501,0))&amp;"",""))</f>
      </c>
      <c r="H399" s="37">
        <f>IF(A399="","",IFERROR(INDEX('Sign-out log'!$I$2:$I$501,MATCH(A399,'Sign-out log'!$P$2:$P$501,0))&amp;"",""))</f>
      </c>
      <c r="I399" s="39">
        <f>IF(A399="","",COUNTIF('Sign-out log'!$B$2:$B$501,A399))</f>
      </c>
      <c r="J399" s="36"/>
    </row>
    <row r="400">
      <c r="A400" s="31"/>
      <c r="B400" s="30"/>
      <c r="C400" s="31"/>
      <c r="D400" s="30"/>
      <c r="E400" s="30"/>
      <c r="F400" s="38">
        <f>IF(A400="","",IF(COUNTIFS('Sign-out log'!$B$2:$B$501,A400,'Sign-out log'!$A$2:$A$501,"Overdue")&gt;0,"Overdue",IF(COUNTIF('Sign-out log'!$P$2:$P$501,A400)&gt;0,"Out","In")))</f>
      </c>
      <c r="G400" s="37">
        <f>IF(A400="","",IFERROR(INDEX('Sign-out log'!$F$2:$F$501,MATCH(A400,'Sign-out log'!$P$2:$P$501,0))&amp;"",""))</f>
      </c>
      <c r="H400" s="37">
        <f>IF(A400="","",IFERROR(INDEX('Sign-out log'!$I$2:$I$501,MATCH(A400,'Sign-out log'!$P$2:$P$501,0))&amp;"",""))</f>
      </c>
      <c r="I400" s="39">
        <f>IF(A400="","",COUNTIF('Sign-out log'!$B$2:$B$501,A400))</f>
      </c>
      <c r="J400" s="36"/>
    </row>
    <row r="401">
      <c r="A401" s="31"/>
      <c r="B401" s="30"/>
      <c r="C401" s="31"/>
      <c r="D401" s="30"/>
      <c r="E401" s="30"/>
      <c r="F401" s="38">
        <f>IF(A401="","",IF(COUNTIFS('Sign-out log'!$B$2:$B$501,A401,'Sign-out log'!$A$2:$A$501,"Overdue")&gt;0,"Overdue",IF(COUNTIF('Sign-out log'!$P$2:$P$501,A401)&gt;0,"Out","In")))</f>
      </c>
      <c r="G401" s="37">
        <f>IF(A401="","",IFERROR(INDEX('Sign-out log'!$F$2:$F$501,MATCH(A401,'Sign-out log'!$P$2:$P$501,0))&amp;"",""))</f>
      </c>
      <c r="H401" s="37">
        <f>IF(A401="","",IFERROR(INDEX('Sign-out log'!$I$2:$I$501,MATCH(A401,'Sign-out log'!$P$2:$P$501,0))&amp;"",""))</f>
      </c>
      <c r="I401" s="39">
        <f>IF(A401="","",COUNTIF('Sign-out log'!$B$2:$B$501,A401))</f>
      </c>
      <c r="J401" s="36"/>
    </row>
    <row r="402">
      <c r="A402" s="31"/>
      <c r="B402" s="30"/>
      <c r="C402" s="31"/>
      <c r="D402" s="30"/>
      <c r="E402" s="30"/>
      <c r="F402" s="38">
        <f>IF(A402="","",IF(COUNTIFS('Sign-out log'!$B$2:$B$501,A402,'Sign-out log'!$A$2:$A$501,"Overdue")&gt;0,"Overdue",IF(COUNTIF('Sign-out log'!$P$2:$P$501,A402)&gt;0,"Out","In")))</f>
      </c>
      <c r="G402" s="37">
        <f>IF(A402="","",IFERROR(INDEX('Sign-out log'!$F$2:$F$501,MATCH(A402,'Sign-out log'!$P$2:$P$501,0))&amp;"",""))</f>
      </c>
      <c r="H402" s="37">
        <f>IF(A402="","",IFERROR(INDEX('Sign-out log'!$I$2:$I$501,MATCH(A402,'Sign-out log'!$P$2:$P$501,0))&amp;"",""))</f>
      </c>
      <c r="I402" s="39">
        <f>IF(A402="","",COUNTIF('Sign-out log'!$B$2:$B$501,A402))</f>
      </c>
      <c r="J402" s="36"/>
    </row>
    <row r="403">
      <c r="A403" s="31"/>
      <c r="B403" s="30"/>
      <c r="C403" s="31"/>
      <c r="D403" s="30"/>
      <c r="E403" s="30"/>
      <c r="F403" s="38">
        <f>IF(A403="","",IF(COUNTIFS('Sign-out log'!$B$2:$B$501,A403,'Sign-out log'!$A$2:$A$501,"Overdue")&gt;0,"Overdue",IF(COUNTIF('Sign-out log'!$P$2:$P$501,A403)&gt;0,"Out","In")))</f>
      </c>
      <c r="G403" s="37">
        <f>IF(A403="","",IFERROR(INDEX('Sign-out log'!$F$2:$F$501,MATCH(A403,'Sign-out log'!$P$2:$P$501,0))&amp;"",""))</f>
      </c>
      <c r="H403" s="37">
        <f>IF(A403="","",IFERROR(INDEX('Sign-out log'!$I$2:$I$501,MATCH(A403,'Sign-out log'!$P$2:$P$501,0))&amp;"",""))</f>
      </c>
      <c r="I403" s="39">
        <f>IF(A403="","",COUNTIF('Sign-out log'!$B$2:$B$501,A403))</f>
      </c>
      <c r="J403" s="36"/>
    </row>
    <row r="404">
      <c r="A404" s="31"/>
      <c r="B404" s="30"/>
      <c r="C404" s="31"/>
      <c r="D404" s="30"/>
      <c r="E404" s="30"/>
      <c r="F404" s="38">
        <f>IF(A404="","",IF(COUNTIFS('Sign-out log'!$B$2:$B$501,A404,'Sign-out log'!$A$2:$A$501,"Overdue")&gt;0,"Overdue",IF(COUNTIF('Sign-out log'!$P$2:$P$501,A404)&gt;0,"Out","In")))</f>
      </c>
      <c r="G404" s="37">
        <f>IF(A404="","",IFERROR(INDEX('Sign-out log'!$F$2:$F$501,MATCH(A404,'Sign-out log'!$P$2:$P$501,0))&amp;"",""))</f>
      </c>
      <c r="H404" s="37">
        <f>IF(A404="","",IFERROR(INDEX('Sign-out log'!$I$2:$I$501,MATCH(A404,'Sign-out log'!$P$2:$P$501,0))&amp;"",""))</f>
      </c>
      <c r="I404" s="39">
        <f>IF(A404="","",COUNTIF('Sign-out log'!$B$2:$B$501,A404))</f>
      </c>
      <c r="J404" s="36"/>
    </row>
    <row r="405">
      <c r="A405" s="31"/>
      <c r="B405" s="30"/>
      <c r="C405" s="31"/>
      <c r="D405" s="30"/>
      <c r="E405" s="30"/>
      <c r="F405" s="38">
        <f>IF(A405="","",IF(COUNTIFS('Sign-out log'!$B$2:$B$501,A405,'Sign-out log'!$A$2:$A$501,"Overdue")&gt;0,"Overdue",IF(COUNTIF('Sign-out log'!$P$2:$P$501,A405)&gt;0,"Out","In")))</f>
      </c>
      <c r="G405" s="37">
        <f>IF(A405="","",IFERROR(INDEX('Sign-out log'!$F$2:$F$501,MATCH(A405,'Sign-out log'!$P$2:$P$501,0))&amp;"",""))</f>
      </c>
      <c r="H405" s="37">
        <f>IF(A405="","",IFERROR(INDEX('Sign-out log'!$I$2:$I$501,MATCH(A405,'Sign-out log'!$P$2:$P$501,0))&amp;"",""))</f>
      </c>
      <c r="I405" s="39">
        <f>IF(A405="","",COUNTIF('Sign-out log'!$B$2:$B$501,A405))</f>
      </c>
      <c r="J405" s="36"/>
    </row>
    <row r="406">
      <c r="A406" s="31"/>
      <c r="B406" s="30"/>
      <c r="C406" s="31"/>
      <c r="D406" s="30"/>
      <c r="E406" s="30"/>
      <c r="F406" s="38">
        <f>IF(A406="","",IF(COUNTIFS('Sign-out log'!$B$2:$B$501,A406,'Sign-out log'!$A$2:$A$501,"Overdue")&gt;0,"Overdue",IF(COUNTIF('Sign-out log'!$P$2:$P$501,A406)&gt;0,"Out","In")))</f>
      </c>
      <c r="G406" s="37">
        <f>IF(A406="","",IFERROR(INDEX('Sign-out log'!$F$2:$F$501,MATCH(A406,'Sign-out log'!$P$2:$P$501,0))&amp;"",""))</f>
      </c>
      <c r="H406" s="37">
        <f>IF(A406="","",IFERROR(INDEX('Sign-out log'!$I$2:$I$501,MATCH(A406,'Sign-out log'!$P$2:$P$501,0))&amp;"",""))</f>
      </c>
      <c r="I406" s="39">
        <f>IF(A406="","",COUNTIF('Sign-out log'!$B$2:$B$501,A406))</f>
      </c>
      <c r="J406" s="36"/>
    </row>
    <row r="407">
      <c r="A407" s="31"/>
      <c r="B407" s="30"/>
      <c r="C407" s="31"/>
      <c r="D407" s="30"/>
      <c r="E407" s="30"/>
      <c r="F407" s="38">
        <f>IF(A407="","",IF(COUNTIFS('Sign-out log'!$B$2:$B$501,A407,'Sign-out log'!$A$2:$A$501,"Overdue")&gt;0,"Overdue",IF(COUNTIF('Sign-out log'!$P$2:$P$501,A407)&gt;0,"Out","In")))</f>
      </c>
      <c r="G407" s="37">
        <f>IF(A407="","",IFERROR(INDEX('Sign-out log'!$F$2:$F$501,MATCH(A407,'Sign-out log'!$P$2:$P$501,0))&amp;"",""))</f>
      </c>
      <c r="H407" s="37">
        <f>IF(A407="","",IFERROR(INDEX('Sign-out log'!$I$2:$I$501,MATCH(A407,'Sign-out log'!$P$2:$P$501,0))&amp;"",""))</f>
      </c>
      <c r="I407" s="39">
        <f>IF(A407="","",COUNTIF('Sign-out log'!$B$2:$B$501,A407))</f>
      </c>
      <c r="J407" s="36"/>
    </row>
    <row r="408">
      <c r="A408" s="31"/>
      <c r="B408" s="30"/>
      <c r="C408" s="31"/>
      <c r="D408" s="30"/>
      <c r="E408" s="30"/>
      <c r="F408" s="38">
        <f>IF(A408="","",IF(COUNTIFS('Sign-out log'!$B$2:$B$501,A408,'Sign-out log'!$A$2:$A$501,"Overdue")&gt;0,"Overdue",IF(COUNTIF('Sign-out log'!$P$2:$P$501,A408)&gt;0,"Out","In")))</f>
      </c>
      <c r="G408" s="37">
        <f>IF(A408="","",IFERROR(INDEX('Sign-out log'!$F$2:$F$501,MATCH(A408,'Sign-out log'!$P$2:$P$501,0))&amp;"",""))</f>
      </c>
      <c r="H408" s="37">
        <f>IF(A408="","",IFERROR(INDEX('Sign-out log'!$I$2:$I$501,MATCH(A408,'Sign-out log'!$P$2:$P$501,0))&amp;"",""))</f>
      </c>
      <c r="I408" s="39">
        <f>IF(A408="","",COUNTIF('Sign-out log'!$B$2:$B$501,A408))</f>
      </c>
      <c r="J408" s="36"/>
    </row>
    <row r="409">
      <c r="A409" s="31"/>
      <c r="B409" s="30"/>
      <c r="C409" s="31"/>
      <c r="D409" s="30"/>
      <c r="E409" s="30"/>
      <c r="F409" s="38">
        <f>IF(A409="","",IF(COUNTIFS('Sign-out log'!$B$2:$B$501,A409,'Sign-out log'!$A$2:$A$501,"Overdue")&gt;0,"Overdue",IF(COUNTIF('Sign-out log'!$P$2:$P$501,A409)&gt;0,"Out","In")))</f>
      </c>
      <c r="G409" s="37">
        <f>IF(A409="","",IFERROR(INDEX('Sign-out log'!$F$2:$F$501,MATCH(A409,'Sign-out log'!$P$2:$P$501,0))&amp;"",""))</f>
      </c>
      <c r="H409" s="37">
        <f>IF(A409="","",IFERROR(INDEX('Sign-out log'!$I$2:$I$501,MATCH(A409,'Sign-out log'!$P$2:$P$501,0))&amp;"",""))</f>
      </c>
      <c r="I409" s="39">
        <f>IF(A409="","",COUNTIF('Sign-out log'!$B$2:$B$501,A409))</f>
      </c>
      <c r="J409" s="36"/>
    </row>
    <row r="410">
      <c r="A410" s="31"/>
      <c r="B410" s="30"/>
      <c r="C410" s="31"/>
      <c r="D410" s="30"/>
      <c r="E410" s="30"/>
      <c r="F410" s="38">
        <f>IF(A410="","",IF(COUNTIFS('Sign-out log'!$B$2:$B$501,A410,'Sign-out log'!$A$2:$A$501,"Overdue")&gt;0,"Overdue",IF(COUNTIF('Sign-out log'!$P$2:$P$501,A410)&gt;0,"Out","In")))</f>
      </c>
      <c r="G410" s="37">
        <f>IF(A410="","",IFERROR(INDEX('Sign-out log'!$F$2:$F$501,MATCH(A410,'Sign-out log'!$P$2:$P$501,0))&amp;"",""))</f>
      </c>
      <c r="H410" s="37">
        <f>IF(A410="","",IFERROR(INDEX('Sign-out log'!$I$2:$I$501,MATCH(A410,'Sign-out log'!$P$2:$P$501,0))&amp;"",""))</f>
      </c>
      <c r="I410" s="39">
        <f>IF(A410="","",COUNTIF('Sign-out log'!$B$2:$B$501,A410))</f>
      </c>
      <c r="J410" s="36"/>
    </row>
    <row r="411">
      <c r="A411" s="31"/>
      <c r="B411" s="30"/>
      <c r="C411" s="31"/>
      <c r="D411" s="30"/>
      <c r="E411" s="30"/>
      <c r="F411" s="38">
        <f>IF(A411="","",IF(COUNTIFS('Sign-out log'!$B$2:$B$501,A411,'Sign-out log'!$A$2:$A$501,"Overdue")&gt;0,"Overdue",IF(COUNTIF('Sign-out log'!$P$2:$P$501,A411)&gt;0,"Out","In")))</f>
      </c>
      <c r="G411" s="37">
        <f>IF(A411="","",IFERROR(INDEX('Sign-out log'!$F$2:$F$501,MATCH(A411,'Sign-out log'!$P$2:$P$501,0))&amp;"",""))</f>
      </c>
      <c r="H411" s="37">
        <f>IF(A411="","",IFERROR(INDEX('Sign-out log'!$I$2:$I$501,MATCH(A411,'Sign-out log'!$P$2:$P$501,0))&amp;"",""))</f>
      </c>
      <c r="I411" s="39">
        <f>IF(A411="","",COUNTIF('Sign-out log'!$B$2:$B$501,A411))</f>
      </c>
      <c r="J411" s="36"/>
    </row>
    <row r="412">
      <c r="A412" s="31"/>
      <c r="B412" s="30"/>
      <c r="C412" s="31"/>
      <c r="D412" s="30"/>
      <c r="E412" s="30"/>
      <c r="F412" s="38">
        <f>IF(A412="","",IF(COUNTIFS('Sign-out log'!$B$2:$B$501,A412,'Sign-out log'!$A$2:$A$501,"Overdue")&gt;0,"Overdue",IF(COUNTIF('Sign-out log'!$P$2:$P$501,A412)&gt;0,"Out","In")))</f>
      </c>
      <c r="G412" s="37">
        <f>IF(A412="","",IFERROR(INDEX('Sign-out log'!$F$2:$F$501,MATCH(A412,'Sign-out log'!$P$2:$P$501,0))&amp;"",""))</f>
      </c>
      <c r="H412" s="37">
        <f>IF(A412="","",IFERROR(INDEX('Sign-out log'!$I$2:$I$501,MATCH(A412,'Sign-out log'!$P$2:$P$501,0))&amp;"",""))</f>
      </c>
      <c r="I412" s="39">
        <f>IF(A412="","",COUNTIF('Sign-out log'!$B$2:$B$501,A412))</f>
      </c>
      <c r="J412" s="36"/>
    </row>
    <row r="413">
      <c r="A413" s="31"/>
      <c r="B413" s="30"/>
      <c r="C413" s="31"/>
      <c r="D413" s="30"/>
      <c r="E413" s="30"/>
      <c r="F413" s="38">
        <f>IF(A413="","",IF(COUNTIFS('Sign-out log'!$B$2:$B$501,A413,'Sign-out log'!$A$2:$A$501,"Overdue")&gt;0,"Overdue",IF(COUNTIF('Sign-out log'!$P$2:$P$501,A413)&gt;0,"Out","In")))</f>
      </c>
      <c r="G413" s="37">
        <f>IF(A413="","",IFERROR(INDEX('Sign-out log'!$F$2:$F$501,MATCH(A413,'Sign-out log'!$P$2:$P$501,0))&amp;"",""))</f>
      </c>
      <c r="H413" s="37">
        <f>IF(A413="","",IFERROR(INDEX('Sign-out log'!$I$2:$I$501,MATCH(A413,'Sign-out log'!$P$2:$P$501,0))&amp;"",""))</f>
      </c>
      <c r="I413" s="39">
        <f>IF(A413="","",COUNTIF('Sign-out log'!$B$2:$B$501,A413))</f>
      </c>
      <c r="J413" s="36"/>
    </row>
    <row r="414">
      <c r="A414" s="31"/>
      <c r="B414" s="30"/>
      <c r="C414" s="31"/>
      <c r="D414" s="30"/>
      <c r="E414" s="30"/>
      <c r="F414" s="38">
        <f>IF(A414="","",IF(COUNTIFS('Sign-out log'!$B$2:$B$501,A414,'Sign-out log'!$A$2:$A$501,"Overdue")&gt;0,"Overdue",IF(COUNTIF('Sign-out log'!$P$2:$P$501,A414)&gt;0,"Out","In")))</f>
      </c>
      <c r="G414" s="37">
        <f>IF(A414="","",IFERROR(INDEX('Sign-out log'!$F$2:$F$501,MATCH(A414,'Sign-out log'!$P$2:$P$501,0))&amp;"",""))</f>
      </c>
      <c r="H414" s="37">
        <f>IF(A414="","",IFERROR(INDEX('Sign-out log'!$I$2:$I$501,MATCH(A414,'Sign-out log'!$P$2:$P$501,0))&amp;"",""))</f>
      </c>
      <c r="I414" s="39">
        <f>IF(A414="","",COUNTIF('Sign-out log'!$B$2:$B$501,A414))</f>
      </c>
      <c r="J414" s="36"/>
    </row>
    <row r="415">
      <c r="A415" s="31"/>
      <c r="B415" s="30"/>
      <c r="C415" s="31"/>
      <c r="D415" s="30"/>
      <c r="E415" s="30"/>
      <c r="F415" s="38">
        <f>IF(A415="","",IF(COUNTIFS('Sign-out log'!$B$2:$B$501,A415,'Sign-out log'!$A$2:$A$501,"Overdue")&gt;0,"Overdue",IF(COUNTIF('Sign-out log'!$P$2:$P$501,A415)&gt;0,"Out","In")))</f>
      </c>
      <c r="G415" s="37">
        <f>IF(A415="","",IFERROR(INDEX('Sign-out log'!$F$2:$F$501,MATCH(A415,'Sign-out log'!$P$2:$P$501,0))&amp;"",""))</f>
      </c>
      <c r="H415" s="37">
        <f>IF(A415="","",IFERROR(INDEX('Sign-out log'!$I$2:$I$501,MATCH(A415,'Sign-out log'!$P$2:$P$501,0))&amp;"",""))</f>
      </c>
      <c r="I415" s="39">
        <f>IF(A415="","",COUNTIF('Sign-out log'!$B$2:$B$501,A415))</f>
      </c>
      <c r="J415" s="36"/>
    </row>
    <row r="416">
      <c r="A416" s="31"/>
      <c r="B416" s="30"/>
      <c r="C416" s="31"/>
      <c r="D416" s="30"/>
      <c r="E416" s="30"/>
      <c r="F416" s="38">
        <f>IF(A416="","",IF(COUNTIFS('Sign-out log'!$B$2:$B$501,A416,'Sign-out log'!$A$2:$A$501,"Overdue")&gt;0,"Overdue",IF(COUNTIF('Sign-out log'!$P$2:$P$501,A416)&gt;0,"Out","In")))</f>
      </c>
      <c r="G416" s="37">
        <f>IF(A416="","",IFERROR(INDEX('Sign-out log'!$F$2:$F$501,MATCH(A416,'Sign-out log'!$P$2:$P$501,0))&amp;"",""))</f>
      </c>
      <c r="H416" s="37">
        <f>IF(A416="","",IFERROR(INDEX('Sign-out log'!$I$2:$I$501,MATCH(A416,'Sign-out log'!$P$2:$P$501,0))&amp;"",""))</f>
      </c>
      <c r="I416" s="39">
        <f>IF(A416="","",COUNTIF('Sign-out log'!$B$2:$B$501,A416))</f>
      </c>
      <c r="J416" s="36"/>
    </row>
    <row r="417">
      <c r="A417" s="31"/>
      <c r="B417" s="30"/>
      <c r="C417" s="31"/>
      <c r="D417" s="30"/>
      <c r="E417" s="30"/>
      <c r="F417" s="38">
        <f>IF(A417="","",IF(COUNTIFS('Sign-out log'!$B$2:$B$501,A417,'Sign-out log'!$A$2:$A$501,"Overdue")&gt;0,"Overdue",IF(COUNTIF('Sign-out log'!$P$2:$P$501,A417)&gt;0,"Out","In")))</f>
      </c>
      <c r="G417" s="37">
        <f>IF(A417="","",IFERROR(INDEX('Sign-out log'!$F$2:$F$501,MATCH(A417,'Sign-out log'!$P$2:$P$501,0))&amp;"",""))</f>
      </c>
      <c r="H417" s="37">
        <f>IF(A417="","",IFERROR(INDEX('Sign-out log'!$I$2:$I$501,MATCH(A417,'Sign-out log'!$P$2:$P$501,0))&amp;"",""))</f>
      </c>
      <c r="I417" s="39">
        <f>IF(A417="","",COUNTIF('Sign-out log'!$B$2:$B$501,A417))</f>
      </c>
      <c r="J417" s="36"/>
    </row>
    <row r="418">
      <c r="A418" s="31"/>
      <c r="B418" s="30"/>
      <c r="C418" s="31"/>
      <c r="D418" s="30"/>
      <c r="E418" s="30"/>
      <c r="F418" s="38">
        <f>IF(A418="","",IF(COUNTIFS('Sign-out log'!$B$2:$B$501,A418,'Sign-out log'!$A$2:$A$501,"Overdue")&gt;0,"Overdue",IF(COUNTIF('Sign-out log'!$P$2:$P$501,A418)&gt;0,"Out","In")))</f>
      </c>
      <c r="G418" s="37">
        <f>IF(A418="","",IFERROR(INDEX('Sign-out log'!$F$2:$F$501,MATCH(A418,'Sign-out log'!$P$2:$P$501,0))&amp;"",""))</f>
      </c>
      <c r="H418" s="37">
        <f>IF(A418="","",IFERROR(INDEX('Sign-out log'!$I$2:$I$501,MATCH(A418,'Sign-out log'!$P$2:$P$501,0))&amp;"",""))</f>
      </c>
      <c r="I418" s="39">
        <f>IF(A418="","",COUNTIF('Sign-out log'!$B$2:$B$501,A418))</f>
      </c>
      <c r="J418" s="36"/>
    </row>
    <row r="419">
      <c r="A419" s="31"/>
      <c r="B419" s="30"/>
      <c r="C419" s="31"/>
      <c r="D419" s="30"/>
      <c r="E419" s="30"/>
      <c r="F419" s="38">
        <f>IF(A419="","",IF(COUNTIFS('Sign-out log'!$B$2:$B$501,A419,'Sign-out log'!$A$2:$A$501,"Overdue")&gt;0,"Overdue",IF(COUNTIF('Sign-out log'!$P$2:$P$501,A419)&gt;0,"Out","In")))</f>
      </c>
      <c r="G419" s="37">
        <f>IF(A419="","",IFERROR(INDEX('Sign-out log'!$F$2:$F$501,MATCH(A419,'Sign-out log'!$P$2:$P$501,0))&amp;"",""))</f>
      </c>
      <c r="H419" s="37">
        <f>IF(A419="","",IFERROR(INDEX('Sign-out log'!$I$2:$I$501,MATCH(A419,'Sign-out log'!$P$2:$P$501,0))&amp;"",""))</f>
      </c>
      <c r="I419" s="39">
        <f>IF(A419="","",COUNTIF('Sign-out log'!$B$2:$B$501,A419))</f>
      </c>
      <c r="J419" s="36"/>
    </row>
    <row r="420">
      <c r="A420" s="31"/>
      <c r="B420" s="30"/>
      <c r="C420" s="31"/>
      <c r="D420" s="30"/>
      <c r="E420" s="30"/>
      <c r="F420" s="38">
        <f>IF(A420="","",IF(COUNTIFS('Sign-out log'!$B$2:$B$501,A420,'Sign-out log'!$A$2:$A$501,"Overdue")&gt;0,"Overdue",IF(COUNTIF('Sign-out log'!$P$2:$P$501,A420)&gt;0,"Out","In")))</f>
      </c>
      <c r="G420" s="37">
        <f>IF(A420="","",IFERROR(INDEX('Sign-out log'!$F$2:$F$501,MATCH(A420,'Sign-out log'!$P$2:$P$501,0))&amp;"",""))</f>
      </c>
      <c r="H420" s="37">
        <f>IF(A420="","",IFERROR(INDEX('Sign-out log'!$I$2:$I$501,MATCH(A420,'Sign-out log'!$P$2:$P$501,0))&amp;"",""))</f>
      </c>
      <c r="I420" s="39">
        <f>IF(A420="","",COUNTIF('Sign-out log'!$B$2:$B$501,A420))</f>
      </c>
      <c r="J420" s="36"/>
    </row>
    <row r="421">
      <c r="A421" s="31"/>
      <c r="B421" s="30"/>
      <c r="C421" s="31"/>
      <c r="D421" s="30"/>
      <c r="E421" s="30"/>
      <c r="F421" s="38">
        <f>IF(A421="","",IF(COUNTIFS('Sign-out log'!$B$2:$B$501,A421,'Sign-out log'!$A$2:$A$501,"Overdue")&gt;0,"Overdue",IF(COUNTIF('Sign-out log'!$P$2:$P$501,A421)&gt;0,"Out","In")))</f>
      </c>
      <c r="G421" s="37">
        <f>IF(A421="","",IFERROR(INDEX('Sign-out log'!$F$2:$F$501,MATCH(A421,'Sign-out log'!$P$2:$P$501,0))&amp;"",""))</f>
      </c>
      <c r="H421" s="37">
        <f>IF(A421="","",IFERROR(INDEX('Sign-out log'!$I$2:$I$501,MATCH(A421,'Sign-out log'!$P$2:$P$501,0))&amp;"",""))</f>
      </c>
      <c r="I421" s="39">
        <f>IF(A421="","",COUNTIF('Sign-out log'!$B$2:$B$501,A421))</f>
      </c>
      <c r="J421" s="36"/>
    </row>
    <row r="422">
      <c r="A422" s="31"/>
      <c r="B422" s="30"/>
      <c r="C422" s="31"/>
      <c r="D422" s="30"/>
      <c r="E422" s="30"/>
      <c r="F422" s="38">
        <f>IF(A422="","",IF(COUNTIFS('Sign-out log'!$B$2:$B$501,A422,'Sign-out log'!$A$2:$A$501,"Overdue")&gt;0,"Overdue",IF(COUNTIF('Sign-out log'!$P$2:$P$501,A422)&gt;0,"Out","In")))</f>
      </c>
      <c r="G422" s="37">
        <f>IF(A422="","",IFERROR(INDEX('Sign-out log'!$F$2:$F$501,MATCH(A422,'Sign-out log'!$P$2:$P$501,0))&amp;"",""))</f>
      </c>
      <c r="H422" s="37">
        <f>IF(A422="","",IFERROR(INDEX('Sign-out log'!$I$2:$I$501,MATCH(A422,'Sign-out log'!$P$2:$P$501,0))&amp;"",""))</f>
      </c>
      <c r="I422" s="39">
        <f>IF(A422="","",COUNTIF('Sign-out log'!$B$2:$B$501,A422))</f>
      </c>
      <c r="J422" s="36"/>
    </row>
    <row r="423">
      <c r="A423" s="31"/>
      <c r="B423" s="30"/>
      <c r="C423" s="31"/>
      <c r="D423" s="30"/>
      <c r="E423" s="30"/>
      <c r="F423" s="38">
        <f>IF(A423="","",IF(COUNTIFS('Sign-out log'!$B$2:$B$501,A423,'Sign-out log'!$A$2:$A$501,"Overdue")&gt;0,"Overdue",IF(COUNTIF('Sign-out log'!$P$2:$P$501,A423)&gt;0,"Out","In")))</f>
      </c>
      <c r="G423" s="37">
        <f>IF(A423="","",IFERROR(INDEX('Sign-out log'!$F$2:$F$501,MATCH(A423,'Sign-out log'!$P$2:$P$501,0))&amp;"",""))</f>
      </c>
      <c r="H423" s="37">
        <f>IF(A423="","",IFERROR(INDEX('Sign-out log'!$I$2:$I$501,MATCH(A423,'Sign-out log'!$P$2:$P$501,0))&amp;"",""))</f>
      </c>
      <c r="I423" s="39">
        <f>IF(A423="","",COUNTIF('Sign-out log'!$B$2:$B$501,A423))</f>
      </c>
      <c r="J423" s="36"/>
    </row>
    <row r="424">
      <c r="A424" s="31"/>
      <c r="B424" s="30"/>
      <c r="C424" s="31"/>
      <c r="D424" s="30"/>
      <c r="E424" s="30"/>
      <c r="F424" s="38">
        <f>IF(A424="","",IF(COUNTIFS('Sign-out log'!$B$2:$B$501,A424,'Sign-out log'!$A$2:$A$501,"Overdue")&gt;0,"Overdue",IF(COUNTIF('Sign-out log'!$P$2:$P$501,A424)&gt;0,"Out","In")))</f>
      </c>
      <c r="G424" s="37">
        <f>IF(A424="","",IFERROR(INDEX('Sign-out log'!$F$2:$F$501,MATCH(A424,'Sign-out log'!$P$2:$P$501,0))&amp;"",""))</f>
      </c>
      <c r="H424" s="37">
        <f>IF(A424="","",IFERROR(INDEX('Sign-out log'!$I$2:$I$501,MATCH(A424,'Sign-out log'!$P$2:$P$501,0))&amp;"",""))</f>
      </c>
      <c r="I424" s="39">
        <f>IF(A424="","",COUNTIF('Sign-out log'!$B$2:$B$501,A424))</f>
      </c>
      <c r="J424" s="36"/>
    </row>
    <row r="425">
      <c r="A425" s="31"/>
      <c r="B425" s="30"/>
      <c r="C425" s="31"/>
      <c r="D425" s="30"/>
      <c r="E425" s="30"/>
      <c r="F425" s="38">
        <f>IF(A425="","",IF(COUNTIFS('Sign-out log'!$B$2:$B$501,A425,'Sign-out log'!$A$2:$A$501,"Overdue")&gt;0,"Overdue",IF(COUNTIF('Sign-out log'!$P$2:$P$501,A425)&gt;0,"Out","In")))</f>
      </c>
      <c r="G425" s="37">
        <f>IF(A425="","",IFERROR(INDEX('Sign-out log'!$F$2:$F$501,MATCH(A425,'Sign-out log'!$P$2:$P$501,0))&amp;"",""))</f>
      </c>
      <c r="H425" s="37">
        <f>IF(A425="","",IFERROR(INDEX('Sign-out log'!$I$2:$I$501,MATCH(A425,'Sign-out log'!$P$2:$P$501,0))&amp;"",""))</f>
      </c>
      <c r="I425" s="39">
        <f>IF(A425="","",COUNTIF('Sign-out log'!$B$2:$B$501,A425))</f>
      </c>
      <c r="J425" s="36"/>
    </row>
    <row r="426">
      <c r="A426" s="31"/>
      <c r="B426" s="30"/>
      <c r="C426" s="31"/>
      <c r="D426" s="30"/>
      <c r="E426" s="30"/>
      <c r="F426" s="38">
        <f>IF(A426="","",IF(COUNTIFS('Sign-out log'!$B$2:$B$501,A426,'Sign-out log'!$A$2:$A$501,"Overdue")&gt;0,"Overdue",IF(COUNTIF('Sign-out log'!$P$2:$P$501,A426)&gt;0,"Out","In")))</f>
      </c>
      <c r="G426" s="37">
        <f>IF(A426="","",IFERROR(INDEX('Sign-out log'!$F$2:$F$501,MATCH(A426,'Sign-out log'!$P$2:$P$501,0))&amp;"",""))</f>
      </c>
      <c r="H426" s="37">
        <f>IF(A426="","",IFERROR(INDEX('Sign-out log'!$I$2:$I$501,MATCH(A426,'Sign-out log'!$P$2:$P$501,0))&amp;"",""))</f>
      </c>
      <c r="I426" s="39">
        <f>IF(A426="","",COUNTIF('Sign-out log'!$B$2:$B$501,A426))</f>
      </c>
      <c r="J426" s="36"/>
    </row>
    <row r="427">
      <c r="A427" s="31"/>
      <c r="B427" s="30"/>
      <c r="C427" s="31"/>
      <c r="D427" s="30"/>
      <c r="E427" s="30"/>
      <c r="F427" s="38">
        <f>IF(A427="","",IF(COUNTIFS('Sign-out log'!$B$2:$B$501,A427,'Sign-out log'!$A$2:$A$501,"Overdue")&gt;0,"Overdue",IF(COUNTIF('Sign-out log'!$P$2:$P$501,A427)&gt;0,"Out","In")))</f>
      </c>
      <c r="G427" s="37">
        <f>IF(A427="","",IFERROR(INDEX('Sign-out log'!$F$2:$F$501,MATCH(A427,'Sign-out log'!$P$2:$P$501,0))&amp;"",""))</f>
      </c>
      <c r="H427" s="37">
        <f>IF(A427="","",IFERROR(INDEX('Sign-out log'!$I$2:$I$501,MATCH(A427,'Sign-out log'!$P$2:$P$501,0))&amp;"",""))</f>
      </c>
      <c r="I427" s="39">
        <f>IF(A427="","",COUNTIF('Sign-out log'!$B$2:$B$501,A427))</f>
      </c>
      <c r="J427" s="36"/>
    </row>
    <row r="428">
      <c r="A428" s="31"/>
      <c r="B428" s="30"/>
      <c r="C428" s="31"/>
      <c r="D428" s="30"/>
      <c r="E428" s="30"/>
      <c r="F428" s="38">
        <f>IF(A428="","",IF(COUNTIFS('Sign-out log'!$B$2:$B$501,A428,'Sign-out log'!$A$2:$A$501,"Overdue")&gt;0,"Overdue",IF(COUNTIF('Sign-out log'!$P$2:$P$501,A428)&gt;0,"Out","In")))</f>
      </c>
      <c r="G428" s="37">
        <f>IF(A428="","",IFERROR(INDEX('Sign-out log'!$F$2:$F$501,MATCH(A428,'Sign-out log'!$P$2:$P$501,0))&amp;"",""))</f>
      </c>
      <c r="H428" s="37">
        <f>IF(A428="","",IFERROR(INDEX('Sign-out log'!$I$2:$I$501,MATCH(A428,'Sign-out log'!$P$2:$P$501,0))&amp;"",""))</f>
      </c>
      <c r="I428" s="39">
        <f>IF(A428="","",COUNTIF('Sign-out log'!$B$2:$B$501,A428))</f>
      </c>
      <c r="J428" s="36"/>
    </row>
    <row r="429">
      <c r="A429" s="31"/>
      <c r="B429" s="30"/>
      <c r="C429" s="31"/>
      <c r="D429" s="30"/>
      <c r="E429" s="30"/>
      <c r="F429" s="38">
        <f>IF(A429="","",IF(COUNTIFS('Sign-out log'!$B$2:$B$501,A429,'Sign-out log'!$A$2:$A$501,"Overdue")&gt;0,"Overdue",IF(COUNTIF('Sign-out log'!$P$2:$P$501,A429)&gt;0,"Out","In")))</f>
      </c>
      <c r="G429" s="37">
        <f>IF(A429="","",IFERROR(INDEX('Sign-out log'!$F$2:$F$501,MATCH(A429,'Sign-out log'!$P$2:$P$501,0))&amp;"",""))</f>
      </c>
      <c r="H429" s="37">
        <f>IF(A429="","",IFERROR(INDEX('Sign-out log'!$I$2:$I$501,MATCH(A429,'Sign-out log'!$P$2:$P$501,0))&amp;"",""))</f>
      </c>
      <c r="I429" s="39">
        <f>IF(A429="","",COUNTIF('Sign-out log'!$B$2:$B$501,A429))</f>
      </c>
      <c r="J429" s="36"/>
    </row>
    <row r="430">
      <c r="A430" s="31"/>
      <c r="B430" s="30"/>
      <c r="C430" s="31"/>
      <c r="D430" s="30"/>
      <c r="E430" s="30"/>
      <c r="F430" s="38">
        <f>IF(A430="","",IF(COUNTIFS('Sign-out log'!$B$2:$B$501,A430,'Sign-out log'!$A$2:$A$501,"Overdue")&gt;0,"Overdue",IF(COUNTIF('Sign-out log'!$P$2:$P$501,A430)&gt;0,"Out","In")))</f>
      </c>
      <c r="G430" s="37">
        <f>IF(A430="","",IFERROR(INDEX('Sign-out log'!$F$2:$F$501,MATCH(A430,'Sign-out log'!$P$2:$P$501,0))&amp;"",""))</f>
      </c>
      <c r="H430" s="37">
        <f>IF(A430="","",IFERROR(INDEX('Sign-out log'!$I$2:$I$501,MATCH(A430,'Sign-out log'!$P$2:$P$501,0))&amp;"",""))</f>
      </c>
      <c r="I430" s="39">
        <f>IF(A430="","",COUNTIF('Sign-out log'!$B$2:$B$501,A430))</f>
      </c>
      <c r="J430" s="36"/>
    </row>
    <row r="431">
      <c r="A431" s="31"/>
      <c r="B431" s="30"/>
      <c r="C431" s="31"/>
      <c r="D431" s="30"/>
      <c r="E431" s="30"/>
      <c r="F431" s="38">
        <f>IF(A431="","",IF(COUNTIFS('Sign-out log'!$B$2:$B$501,A431,'Sign-out log'!$A$2:$A$501,"Overdue")&gt;0,"Overdue",IF(COUNTIF('Sign-out log'!$P$2:$P$501,A431)&gt;0,"Out","In")))</f>
      </c>
      <c r="G431" s="37">
        <f>IF(A431="","",IFERROR(INDEX('Sign-out log'!$F$2:$F$501,MATCH(A431,'Sign-out log'!$P$2:$P$501,0))&amp;"",""))</f>
      </c>
      <c r="H431" s="37">
        <f>IF(A431="","",IFERROR(INDEX('Sign-out log'!$I$2:$I$501,MATCH(A431,'Sign-out log'!$P$2:$P$501,0))&amp;"",""))</f>
      </c>
      <c r="I431" s="39">
        <f>IF(A431="","",COUNTIF('Sign-out log'!$B$2:$B$501,A431))</f>
      </c>
      <c r="J431" s="36"/>
    </row>
    <row r="432">
      <c r="A432" s="31"/>
      <c r="B432" s="30"/>
      <c r="C432" s="31"/>
      <c r="D432" s="30"/>
      <c r="E432" s="30"/>
      <c r="F432" s="38">
        <f>IF(A432="","",IF(COUNTIFS('Sign-out log'!$B$2:$B$501,A432,'Sign-out log'!$A$2:$A$501,"Overdue")&gt;0,"Overdue",IF(COUNTIF('Sign-out log'!$P$2:$P$501,A432)&gt;0,"Out","In")))</f>
      </c>
      <c r="G432" s="37">
        <f>IF(A432="","",IFERROR(INDEX('Sign-out log'!$F$2:$F$501,MATCH(A432,'Sign-out log'!$P$2:$P$501,0))&amp;"",""))</f>
      </c>
      <c r="H432" s="37">
        <f>IF(A432="","",IFERROR(INDEX('Sign-out log'!$I$2:$I$501,MATCH(A432,'Sign-out log'!$P$2:$P$501,0))&amp;"",""))</f>
      </c>
      <c r="I432" s="39">
        <f>IF(A432="","",COUNTIF('Sign-out log'!$B$2:$B$501,A432))</f>
      </c>
      <c r="J432" s="36"/>
    </row>
    <row r="433">
      <c r="A433" s="31"/>
      <c r="B433" s="30"/>
      <c r="C433" s="31"/>
      <c r="D433" s="30"/>
      <c r="E433" s="30"/>
      <c r="F433" s="38">
        <f>IF(A433="","",IF(COUNTIFS('Sign-out log'!$B$2:$B$501,A433,'Sign-out log'!$A$2:$A$501,"Overdue")&gt;0,"Overdue",IF(COUNTIF('Sign-out log'!$P$2:$P$501,A433)&gt;0,"Out","In")))</f>
      </c>
      <c r="G433" s="37">
        <f>IF(A433="","",IFERROR(INDEX('Sign-out log'!$F$2:$F$501,MATCH(A433,'Sign-out log'!$P$2:$P$501,0))&amp;"",""))</f>
      </c>
      <c r="H433" s="37">
        <f>IF(A433="","",IFERROR(INDEX('Sign-out log'!$I$2:$I$501,MATCH(A433,'Sign-out log'!$P$2:$P$501,0))&amp;"",""))</f>
      </c>
      <c r="I433" s="39">
        <f>IF(A433="","",COUNTIF('Sign-out log'!$B$2:$B$501,A433))</f>
      </c>
      <c r="J433" s="36"/>
    </row>
    <row r="434">
      <c r="A434" s="31"/>
      <c r="B434" s="30"/>
      <c r="C434" s="31"/>
      <c r="D434" s="30"/>
      <c r="E434" s="30"/>
      <c r="F434" s="38">
        <f>IF(A434="","",IF(COUNTIFS('Sign-out log'!$B$2:$B$501,A434,'Sign-out log'!$A$2:$A$501,"Overdue")&gt;0,"Overdue",IF(COUNTIF('Sign-out log'!$P$2:$P$501,A434)&gt;0,"Out","In")))</f>
      </c>
      <c r="G434" s="37">
        <f>IF(A434="","",IFERROR(INDEX('Sign-out log'!$F$2:$F$501,MATCH(A434,'Sign-out log'!$P$2:$P$501,0))&amp;"",""))</f>
      </c>
      <c r="H434" s="37">
        <f>IF(A434="","",IFERROR(INDEX('Sign-out log'!$I$2:$I$501,MATCH(A434,'Sign-out log'!$P$2:$P$501,0))&amp;"",""))</f>
      </c>
      <c r="I434" s="39">
        <f>IF(A434="","",COUNTIF('Sign-out log'!$B$2:$B$501,A434))</f>
      </c>
      <c r="J434" s="36"/>
    </row>
    <row r="435">
      <c r="A435" s="31"/>
      <c r="B435" s="30"/>
      <c r="C435" s="31"/>
      <c r="D435" s="30"/>
      <c r="E435" s="30"/>
      <c r="F435" s="38">
        <f>IF(A435="","",IF(COUNTIFS('Sign-out log'!$B$2:$B$501,A435,'Sign-out log'!$A$2:$A$501,"Overdue")&gt;0,"Overdue",IF(COUNTIF('Sign-out log'!$P$2:$P$501,A435)&gt;0,"Out","In")))</f>
      </c>
      <c r="G435" s="37">
        <f>IF(A435="","",IFERROR(INDEX('Sign-out log'!$F$2:$F$501,MATCH(A435,'Sign-out log'!$P$2:$P$501,0))&amp;"",""))</f>
      </c>
      <c r="H435" s="37">
        <f>IF(A435="","",IFERROR(INDEX('Sign-out log'!$I$2:$I$501,MATCH(A435,'Sign-out log'!$P$2:$P$501,0))&amp;"",""))</f>
      </c>
      <c r="I435" s="39">
        <f>IF(A435="","",COUNTIF('Sign-out log'!$B$2:$B$501,A435))</f>
      </c>
      <c r="J435" s="36"/>
    </row>
    <row r="436">
      <c r="A436" s="31"/>
      <c r="B436" s="30"/>
      <c r="C436" s="31"/>
      <c r="D436" s="30"/>
      <c r="E436" s="30"/>
      <c r="F436" s="38">
        <f>IF(A436="","",IF(COUNTIFS('Sign-out log'!$B$2:$B$501,A436,'Sign-out log'!$A$2:$A$501,"Overdue")&gt;0,"Overdue",IF(COUNTIF('Sign-out log'!$P$2:$P$501,A436)&gt;0,"Out","In")))</f>
      </c>
      <c r="G436" s="37">
        <f>IF(A436="","",IFERROR(INDEX('Sign-out log'!$F$2:$F$501,MATCH(A436,'Sign-out log'!$P$2:$P$501,0))&amp;"",""))</f>
      </c>
      <c r="H436" s="37">
        <f>IF(A436="","",IFERROR(INDEX('Sign-out log'!$I$2:$I$501,MATCH(A436,'Sign-out log'!$P$2:$P$501,0))&amp;"",""))</f>
      </c>
      <c r="I436" s="39">
        <f>IF(A436="","",COUNTIF('Sign-out log'!$B$2:$B$501,A436))</f>
      </c>
      <c r="J436" s="36"/>
    </row>
    <row r="437">
      <c r="A437" s="31"/>
      <c r="B437" s="30"/>
      <c r="C437" s="31"/>
      <c r="D437" s="30"/>
      <c r="E437" s="30"/>
      <c r="F437" s="38">
        <f>IF(A437="","",IF(COUNTIFS('Sign-out log'!$B$2:$B$501,A437,'Sign-out log'!$A$2:$A$501,"Overdue")&gt;0,"Overdue",IF(COUNTIF('Sign-out log'!$P$2:$P$501,A437)&gt;0,"Out","In")))</f>
      </c>
      <c r="G437" s="37">
        <f>IF(A437="","",IFERROR(INDEX('Sign-out log'!$F$2:$F$501,MATCH(A437,'Sign-out log'!$P$2:$P$501,0))&amp;"",""))</f>
      </c>
      <c r="H437" s="37">
        <f>IF(A437="","",IFERROR(INDEX('Sign-out log'!$I$2:$I$501,MATCH(A437,'Sign-out log'!$P$2:$P$501,0))&amp;"",""))</f>
      </c>
      <c r="I437" s="39">
        <f>IF(A437="","",COUNTIF('Sign-out log'!$B$2:$B$501,A437))</f>
      </c>
      <c r="J437" s="36"/>
    </row>
    <row r="438">
      <c r="A438" s="31"/>
      <c r="B438" s="30"/>
      <c r="C438" s="31"/>
      <c r="D438" s="30"/>
      <c r="E438" s="30"/>
      <c r="F438" s="38">
        <f>IF(A438="","",IF(COUNTIFS('Sign-out log'!$B$2:$B$501,A438,'Sign-out log'!$A$2:$A$501,"Overdue")&gt;0,"Overdue",IF(COUNTIF('Sign-out log'!$P$2:$P$501,A438)&gt;0,"Out","In")))</f>
      </c>
      <c r="G438" s="37">
        <f>IF(A438="","",IFERROR(INDEX('Sign-out log'!$F$2:$F$501,MATCH(A438,'Sign-out log'!$P$2:$P$501,0))&amp;"",""))</f>
      </c>
      <c r="H438" s="37">
        <f>IF(A438="","",IFERROR(INDEX('Sign-out log'!$I$2:$I$501,MATCH(A438,'Sign-out log'!$P$2:$P$501,0))&amp;"",""))</f>
      </c>
      <c r="I438" s="39">
        <f>IF(A438="","",COUNTIF('Sign-out log'!$B$2:$B$501,A438))</f>
      </c>
      <c r="J438" s="36"/>
    </row>
    <row r="439">
      <c r="A439" s="31"/>
      <c r="B439" s="30"/>
      <c r="C439" s="31"/>
      <c r="D439" s="30"/>
      <c r="E439" s="30"/>
      <c r="F439" s="38">
        <f>IF(A439="","",IF(COUNTIFS('Sign-out log'!$B$2:$B$501,A439,'Sign-out log'!$A$2:$A$501,"Overdue")&gt;0,"Overdue",IF(COUNTIF('Sign-out log'!$P$2:$P$501,A439)&gt;0,"Out","In")))</f>
      </c>
      <c r="G439" s="37">
        <f>IF(A439="","",IFERROR(INDEX('Sign-out log'!$F$2:$F$501,MATCH(A439,'Sign-out log'!$P$2:$P$501,0))&amp;"",""))</f>
      </c>
      <c r="H439" s="37">
        <f>IF(A439="","",IFERROR(INDEX('Sign-out log'!$I$2:$I$501,MATCH(A439,'Sign-out log'!$P$2:$P$501,0))&amp;"",""))</f>
      </c>
      <c r="I439" s="39">
        <f>IF(A439="","",COUNTIF('Sign-out log'!$B$2:$B$501,A439))</f>
      </c>
      <c r="J439" s="36"/>
    </row>
    <row r="440">
      <c r="A440" s="31"/>
      <c r="B440" s="30"/>
      <c r="C440" s="31"/>
      <c r="D440" s="30"/>
      <c r="E440" s="30"/>
      <c r="F440" s="38">
        <f>IF(A440="","",IF(COUNTIFS('Sign-out log'!$B$2:$B$501,A440,'Sign-out log'!$A$2:$A$501,"Overdue")&gt;0,"Overdue",IF(COUNTIF('Sign-out log'!$P$2:$P$501,A440)&gt;0,"Out","In")))</f>
      </c>
      <c r="G440" s="37">
        <f>IF(A440="","",IFERROR(INDEX('Sign-out log'!$F$2:$F$501,MATCH(A440,'Sign-out log'!$P$2:$P$501,0))&amp;"",""))</f>
      </c>
      <c r="H440" s="37">
        <f>IF(A440="","",IFERROR(INDEX('Sign-out log'!$I$2:$I$501,MATCH(A440,'Sign-out log'!$P$2:$P$501,0))&amp;"",""))</f>
      </c>
      <c r="I440" s="39">
        <f>IF(A440="","",COUNTIF('Sign-out log'!$B$2:$B$501,A440))</f>
      </c>
      <c r="J440" s="36"/>
    </row>
    <row r="441">
      <c r="A441" s="31"/>
      <c r="B441" s="30"/>
      <c r="C441" s="31"/>
      <c r="D441" s="30"/>
      <c r="E441" s="30"/>
      <c r="F441" s="38">
        <f>IF(A441="","",IF(COUNTIFS('Sign-out log'!$B$2:$B$501,A441,'Sign-out log'!$A$2:$A$501,"Overdue")&gt;0,"Overdue",IF(COUNTIF('Sign-out log'!$P$2:$P$501,A441)&gt;0,"Out","In")))</f>
      </c>
      <c r="G441" s="37">
        <f>IF(A441="","",IFERROR(INDEX('Sign-out log'!$F$2:$F$501,MATCH(A441,'Sign-out log'!$P$2:$P$501,0))&amp;"",""))</f>
      </c>
      <c r="H441" s="37">
        <f>IF(A441="","",IFERROR(INDEX('Sign-out log'!$I$2:$I$501,MATCH(A441,'Sign-out log'!$P$2:$P$501,0))&amp;"",""))</f>
      </c>
      <c r="I441" s="39">
        <f>IF(A441="","",COUNTIF('Sign-out log'!$B$2:$B$501,A441))</f>
      </c>
      <c r="J441" s="36"/>
    </row>
    <row r="442">
      <c r="A442" s="31"/>
      <c r="B442" s="30"/>
      <c r="C442" s="31"/>
      <c r="D442" s="30"/>
      <c r="E442" s="30"/>
      <c r="F442" s="38">
        <f>IF(A442="","",IF(COUNTIFS('Sign-out log'!$B$2:$B$501,A442,'Sign-out log'!$A$2:$A$501,"Overdue")&gt;0,"Overdue",IF(COUNTIF('Sign-out log'!$P$2:$P$501,A442)&gt;0,"Out","In")))</f>
      </c>
      <c r="G442" s="37">
        <f>IF(A442="","",IFERROR(INDEX('Sign-out log'!$F$2:$F$501,MATCH(A442,'Sign-out log'!$P$2:$P$501,0))&amp;"",""))</f>
      </c>
      <c r="H442" s="37">
        <f>IF(A442="","",IFERROR(INDEX('Sign-out log'!$I$2:$I$501,MATCH(A442,'Sign-out log'!$P$2:$P$501,0))&amp;"",""))</f>
      </c>
      <c r="I442" s="39">
        <f>IF(A442="","",COUNTIF('Sign-out log'!$B$2:$B$501,A442))</f>
      </c>
      <c r="J442" s="36"/>
    </row>
    <row r="443">
      <c r="A443" s="31"/>
      <c r="B443" s="30"/>
      <c r="C443" s="31"/>
      <c r="D443" s="30"/>
      <c r="E443" s="30"/>
      <c r="F443" s="38">
        <f>IF(A443="","",IF(COUNTIFS('Sign-out log'!$B$2:$B$501,A443,'Sign-out log'!$A$2:$A$501,"Overdue")&gt;0,"Overdue",IF(COUNTIF('Sign-out log'!$P$2:$P$501,A443)&gt;0,"Out","In")))</f>
      </c>
      <c r="G443" s="37">
        <f>IF(A443="","",IFERROR(INDEX('Sign-out log'!$F$2:$F$501,MATCH(A443,'Sign-out log'!$P$2:$P$501,0))&amp;"",""))</f>
      </c>
      <c r="H443" s="37">
        <f>IF(A443="","",IFERROR(INDEX('Sign-out log'!$I$2:$I$501,MATCH(A443,'Sign-out log'!$P$2:$P$501,0))&amp;"",""))</f>
      </c>
      <c r="I443" s="39">
        <f>IF(A443="","",COUNTIF('Sign-out log'!$B$2:$B$501,A443))</f>
      </c>
      <c r="J443" s="36"/>
    </row>
    <row r="444">
      <c r="A444" s="31"/>
      <c r="B444" s="30"/>
      <c r="C444" s="31"/>
      <c r="D444" s="30"/>
      <c r="E444" s="30"/>
      <c r="F444" s="38">
        <f>IF(A444="","",IF(COUNTIFS('Sign-out log'!$B$2:$B$501,A444,'Sign-out log'!$A$2:$A$501,"Overdue")&gt;0,"Overdue",IF(COUNTIF('Sign-out log'!$P$2:$P$501,A444)&gt;0,"Out","In")))</f>
      </c>
      <c r="G444" s="37">
        <f>IF(A444="","",IFERROR(INDEX('Sign-out log'!$F$2:$F$501,MATCH(A444,'Sign-out log'!$P$2:$P$501,0))&amp;"",""))</f>
      </c>
      <c r="H444" s="37">
        <f>IF(A444="","",IFERROR(INDEX('Sign-out log'!$I$2:$I$501,MATCH(A444,'Sign-out log'!$P$2:$P$501,0))&amp;"",""))</f>
      </c>
      <c r="I444" s="39">
        <f>IF(A444="","",COUNTIF('Sign-out log'!$B$2:$B$501,A444))</f>
      </c>
      <c r="J444" s="36"/>
    </row>
    <row r="445">
      <c r="A445" s="31"/>
      <c r="B445" s="30"/>
      <c r="C445" s="31"/>
      <c r="D445" s="30"/>
      <c r="E445" s="30"/>
      <c r="F445" s="38">
        <f>IF(A445="","",IF(COUNTIFS('Sign-out log'!$B$2:$B$501,A445,'Sign-out log'!$A$2:$A$501,"Overdue")&gt;0,"Overdue",IF(COUNTIF('Sign-out log'!$P$2:$P$501,A445)&gt;0,"Out","In")))</f>
      </c>
      <c r="G445" s="37">
        <f>IF(A445="","",IFERROR(INDEX('Sign-out log'!$F$2:$F$501,MATCH(A445,'Sign-out log'!$P$2:$P$501,0))&amp;"",""))</f>
      </c>
      <c r="H445" s="37">
        <f>IF(A445="","",IFERROR(INDEX('Sign-out log'!$I$2:$I$501,MATCH(A445,'Sign-out log'!$P$2:$P$501,0))&amp;"",""))</f>
      </c>
      <c r="I445" s="39">
        <f>IF(A445="","",COUNTIF('Sign-out log'!$B$2:$B$501,A445))</f>
      </c>
      <c r="J445" s="36"/>
    </row>
    <row r="446">
      <c r="A446" s="31"/>
      <c r="B446" s="30"/>
      <c r="C446" s="31"/>
      <c r="D446" s="30"/>
      <c r="E446" s="30"/>
      <c r="F446" s="38">
        <f>IF(A446="","",IF(COUNTIFS('Sign-out log'!$B$2:$B$501,A446,'Sign-out log'!$A$2:$A$501,"Overdue")&gt;0,"Overdue",IF(COUNTIF('Sign-out log'!$P$2:$P$501,A446)&gt;0,"Out","In")))</f>
      </c>
      <c r="G446" s="37">
        <f>IF(A446="","",IFERROR(INDEX('Sign-out log'!$F$2:$F$501,MATCH(A446,'Sign-out log'!$P$2:$P$501,0))&amp;"",""))</f>
      </c>
      <c r="H446" s="37">
        <f>IF(A446="","",IFERROR(INDEX('Sign-out log'!$I$2:$I$501,MATCH(A446,'Sign-out log'!$P$2:$P$501,0))&amp;"",""))</f>
      </c>
      <c r="I446" s="39">
        <f>IF(A446="","",COUNTIF('Sign-out log'!$B$2:$B$501,A446))</f>
      </c>
      <c r="J446" s="36"/>
    </row>
    <row r="447">
      <c r="A447" s="31"/>
      <c r="B447" s="30"/>
      <c r="C447" s="31"/>
      <c r="D447" s="30"/>
      <c r="E447" s="30"/>
      <c r="F447" s="38">
        <f>IF(A447="","",IF(COUNTIFS('Sign-out log'!$B$2:$B$501,A447,'Sign-out log'!$A$2:$A$501,"Overdue")&gt;0,"Overdue",IF(COUNTIF('Sign-out log'!$P$2:$P$501,A447)&gt;0,"Out","In")))</f>
      </c>
      <c r="G447" s="37">
        <f>IF(A447="","",IFERROR(INDEX('Sign-out log'!$F$2:$F$501,MATCH(A447,'Sign-out log'!$P$2:$P$501,0))&amp;"",""))</f>
      </c>
      <c r="H447" s="37">
        <f>IF(A447="","",IFERROR(INDEX('Sign-out log'!$I$2:$I$501,MATCH(A447,'Sign-out log'!$P$2:$P$501,0))&amp;"",""))</f>
      </c>
      <c r="I447" s="39">
        <f>IF(A447="","",COUNTIF('Sign-out log'!$B$2:$B$501,A447))</f>
      </c>
      <c r="J447" s="36"/>
    </row>
    <row r="448">
      <c r="A448" s="31"/>
      <c r="B448" s="30"/>
      <c r="C448" s="31"/>
      <c r="D448" s="30"/>
      <c r="E448" s="30"/>
      <c r="F448" s="38">
        <f>IF(A448="","",IF(COUNTIFS('Sign-out log'!$B$2:$B$501,A448,'Sign-out log'!$A$2:$A$501,"Overdue")&gt;0,"Overdue",IF(COUNTIF('Sign-out log'!$P$2:$P$501,A448)&gt;0,"Out","In")))</f>
      </c>
      <c r="G448" s="37">
        <f>IF(A448="","",IFERROR(INDEX('Sign-out log'!$F$2:$F$501,MATCH(A448,'Sign-out log'!$P$2:$P$501,0))&amp;"",""))</f>
      </c>
      <c r="H448" s="37">
        <f>IF(A448="","",IFERROR(INDEX('Sign-out log'!$I$2:$I$501,MATCH(A448,'Sign-out log'!$P$2:$P$501,0))&amp;"",""))</f>
      </c>
      <c r="I448" s="39">
        <f>IF(A448="","",COUNTIF('Sign-out log'!$B$2:$B$501,A448))</f>
      </c>
      <c r="J448" s="36"/>
    </row>
    <row r="449">
      <c r="A449" s="31"/>
      <c r="B449" s="30"/>
      <c r="C449" s="31"/>
      <c r="D449" s="30"/>
      <c r="E449" s="30"/>
      <c r="F449" s="38">
        <f>IF(A449="","",IF(COUNTIFS('Sign-out log'!$B$2:$B$501,A449,'Sign-out log'!$A$2:$A$501,"Overdue")&gt;0,"Overdue",IF(COUNTIF('Sign-out log'!$P$2:$P$501,A449)&gt;0,"Out","In")))</f>
      </c>
      <c r="G449" s="37">
        <f>IF(A449="","",IFERROR(INDEX('Sign-out log'!$F$2:$F$501,MATCH(A449,'Sign-out log'!$P$2:$P$501,0))&amp;"",""))</f>
      </c>
      <c r="H449" s="37">
        <f>IF(A449="","",IFERROR(INDEX('Sign-out log'!$I$2:$I$501,MATCH(A449,'Sign-out log'!$P$2:$P$501,0))&amp;"",""))</f>
      </c>
      <c r="I449" s="39">
        <f>IF(A449="","",COUNTIF('Sign-out log'!$B$2:$B$501,A449))</f>
      </c>
      <c r="J449" s="36"/>
    </row>
    <row r="450">
      <c r="A450" s="31"/>
      <c r="B450" s="30"/>
      <c r="C450" s="31"/>
      <c r="D450" s="30"/>
      <c r="E450" s="30"/>
      <c r="F450" s="38">
        <f>IF(A450="","",IF(COUNTIFS('Sign-out log'!$B$2:$B$501,A450,'Sign-out log'!$A$2:$A$501,"Overdue")&gt;0,"Overdue",IF(COUNTIF('Sign-out log'!$P$2:$P$501,A450)&gt;0,"Out","In")))</f>
      </c>
      <c r="G450" s="37">
        <f>IF(A450="","",IFERROR(INDEX('Sign-out log'!$F$2:$F$501,MATCH(A450,'Sign-out log'!$P$2:$P$501,0))&amp;"",""))</f>
      </c>
      <c r="H450" s="37">
        <f>IF(A450="","",IFERROR(INDEX('Sign-out log'!$I$2:$I$501,MATCH(A450,'Sign-out log'!$P$2:$P$501,0))&amp;"",""))</f>
      </c>
      <c r="I450" s="39">
        <f>IF(A450="","",COUNTIF('Sign-out log'!$B$2:$B$501,A450))</f>
      </c>
      <c r="J450" s="36"/>
    </row>
    <row r="451">
      <c r="A451" s="31"/>
      <c r="B451" s="30"/>
      <c r="C451" s="31"/>
      <c r="D451" s="30"/>
      <c r="E451" s="30"/>
      <c r="F451" s="38">
        <f>IF(A451="","",IF(COUNTIFS('Sign-out log'!$B$2:$B$501,A451,'Sign-out log'!$A$2:$A$501,"Overdue")&gt;0,"Overdue",IF(COUNTIF('Sign-out log'!$P$2:$P$501,A451)&gt;0,"Out","In")))</f>
      </c>
      <c r="G451" s="37">
        <f>IF(A451="","",IFERROR(INDEX('Sign-out log'!$F$2:$F$501,MATCH(A451,'Sign-out log'!$P$2:$P$501,0))&amp;"",""))</f>
      </c>
      <c r="H451" s="37">
        <f>IF(A451="","",IFERROR(INDEX('Sign-out log'!$I$2:$I$501,MATCH(A451,'Sign-out log'!$P$2:$P$501,0))&amp;"",""))</f>
      </c>
      <c r="I451" s="39">
        <f>IF(A451="","",COUNTIF('Sign-out log'!$B$2:$B$501,A451))</f>
      </c>
      <c r="J451" s="36"/>
    </row>
    <row r="452">
      <c r="A452" s="31"/>
      <c r="B452" s="30"/>
      <c r="C452" s="31"/>
      <c r="D452" s="30"/>
      <c r="E452" s="30"/>
      <c r="F452" s="38">
        <f>IF(A452="","",IF(COUNTIFS('Sign-out log'!$B$2:$B$501,A452,'Sign-out log'!$A$2:$A$501,"Overdue")&gt;0,"Overdue",IF(COUNTIF('Sign-out log'!$P$2:$P$501,A452)&gt;0,"Out","In")))</f>
      </c>
      <c r="G452" s="37">
        <f>IF(A452="","",IFERROR(INDEX('Sign-out log'!$F$2:$F$501,MATCH(A452,'Sign-out log'!$P$2:$P$501,0))&amp;"",""))</f>
      </c>
      <c r="H452" s="37">
        <f>IF(A452="","",IFERROR(INDEX('Sign-out log'!$I$2:$I$501,MATCH(A452,'Sign-out log'!$P$2:$P$501,0))&amp;"",""))</f>
      </c>
      <c r="I452" s="39">
        <f>IF(A452="","",COUNTIF('Sign-out log'!$B$2:$B$501,A452))</f>
      </c>
      <c r="J452" s="36"/>
    </row>
    <row r="453">
      <c r="A453" s="31"/>
      <c r="B453" s="30"/>
      <c r="C453" s="31"/>
      <c r="D453" s="30"/>
      <c r="E453" s="30"/>
      <c r="F453" s="38">
        <f>IF(A453="","",IF(COUNTIFS('Sign-out log'!$B$2:$B$501,A453,'Sign-out log'!$A$2:$A$501,"Overdue")&gt;0,"Overdue",IF(COUNTIF('Sign-out log'!$P$2:$P$501,A453)&gt;0,"Out","In")))</f>
      </c>
      <c r="G453" s="37">
        <f>IF(A453="","",IFERROR(INDEX('Sign-out log'!$F$2:$F$501,MATCH(A453,'Sign-out log'!$P$2:$P$501,0))&amp;"",""))</f>
      </c>
      <c r="H453" s="37">
        <f>IF(A453="","",IFERROR(INDEX('Sign-out log'!$I$2:$I$501,MATCH(A453,'Sign-out log'!$P$2:$P$501,0))&amp;"",""))</f>
      </c>
      <c r="I453" s="39">
        <f>IF(A453="","",COUNTIF('Sign-out log'!$B$2:$B$501,A453))</f>
      </c>
      <c r="J453" s="36"/>
    </row>
    <row r="454">
      <c r="A454" s="31"/>
      <c r="B454" s="30"/>
      <c r="C454" s="31"/>
      <c r="D454" s="30"/>
      <c r="E454" s="30"/>
      <c r="F454" s="38">
        <f>IF(A454="","",IF(COUNTIFS('Sign-out log'!$B$2:$B$501,A454,'Sign-out log'!$A$2:$A$501,"Overdue")&gt;0,"Overdue",IF(COUNTIF('Sign-out log'!$P$2:$P$501,A454)&gt;0,"Out","In")))</f>
      </c>
      <c r="G454" s="37">
        <f>IF(A454="","",IFERROR(INDEX('Sign-out log'!$F$2:$F$501,MATCH(A454,'Sign-out log'!$P$2:$P$501,0))&amp;"",""))</f>
      </c>
      <c r="H454" s="37">
        <f>IF(A454="","",IFERROR(INDEX('Sign-out log'!$I$2:$I$501,MATCH(A454,'Sign-out log'!$P$2:$P$501,0))&amp;"",""))</f>
      </c>
      <c r="I454" s="39">
        <f>IF(A454="","",COUNTIF('Sign-out log'!$B$2:$B$501,A454))</f>
      </c>
      <c r="J454" s="36"/>
    </row>
    <row r="455">
      <c r="A455" s="31"/>
      <c r="B455" s="30"/>
      <c r="C455" s="31"/>
      <c r="D455" s="30"/>
      <c r="E455" s="30"/>
      <c r="F455" s="38">
        <f>IF(A455="","",IF(COUNTIFS('Sign-out log'!$B$2:$B$501,A455,'Sign-out log'!$A$2:$A$501,"Overdue")&gt;0,"Overdue",IF(COUNTIF('Sign-out log'!$P$2:$P$501,A455)&gt;0,"Out","In")))</f>
      </c>
      <c r="G455" s="37">
        <f>IF(A455="","",IFERROR(INDEX('Sign-out log'!$F$2:$F$501,MATCH(A455,'Sign-out log'!$P$2:$P$501,0))&amp;"",""))</f>
      </c>
      <c r="H455" s="37">
        <f>IF(A455="","",IFERROR(INDEX('Sign-out log'!$I$2:$I$501,MATCH(A455,'Sign-out log'!$P$2:$P$501,0))&amp;"",""))</f>
      </c>
      <c r="I455" s="39">
        <f>IF(A455="","",COUNTIF('Sign-out log'!$B$2:$B$501,A455))</f>
      </c>
      <c r="J455" s="36"/>
    </row>
    <row r="456">
      <c r="A456" s="31"/>
      <c r="B456" s="30"/>
      <c r="C456" s="31"/>
      <c r="D456" s="30"/>
      <c r="E456" s="30"/>
      <c r="F456" s="38">
        <f>IF(A456="","",IF(COUNTIFS('Sign-out log'!$B$2:$B$501,A456,'Sign-out log'!$A$2:$A$501,"Overdue")&gt;0,"Overdue",IF(COUNTIF('Sign-out log'!$P$2:$P$501,A456)&gt;0,"Out","In")))</f>
      </c>
      <c r="G456" s="37">
        <f>IF(A456="","",IFERROR(INDEX('Sign-out log'!$F$2:$F$501,MATCH(A456,'Sign-out log'!$P$2:$P$501,0))&amp;"",""))</f>
      </c>
      <c r="H456" s="37">
        <f>IF(A456="","",IFERROR(INDEX('Sign-out log'!$I$2:$I$501,MATCH(A456,'Sign-out log'!$P$2:$P$501,0))&amp;"",""))</f>
      </c>
      <c r="I456" s="39">
        <f>IF(A456="","",COUNTIF('Sign-out log'!$B$2:$B$501,A456))</f>
      </c>
      <c r="J456" s="36"/>
    </row>
    <row r="457">
      <c r="A457" s="31"/>
      <c r="B457" s="30"/>
      <c r="C457" s="31"/>
      <c r="D457" s="30"/>
      <c r="E457" s="30"/>
      <c r="F457" s="38">
        <f>IF(A457="","",IF(COUNTIFS('Sign-out log'!$B$2:$B$501,A457,'Sign-out log'!$A$2:$A$501,"Overdue")&gt;0,"Overdue",IF(COUNTIF('Sign-out log'!$P$2:$P$501,A457)&gt;0,"Out","In")))</f>
      </c>
      <c r="G457" s="37">
        <f>IF(A457="","",IFERROR(INDEX('Sign-out log'!$F$2:$F$501,MATCH(A457,'Sign-out log'!$P$2:$P$501,0))&amp;"",""))</f>
      </c>
      <c r="H457" s="37">
        <f>IF(A457="","",IFERROR(INDEX('Sign-out log'!$I$2:$I$501,MATCH(A457,'Sign-out log'!$P$2:$P$501,0))&amp;"",""))</f>
      </c>
      <c r="I457" s="39">
        <f>IF(A457="","",COUNTIF('Sign-out log'!$B$2:$B$501,A457))</f>
      </c>
      <c r="J457" s="36"/>
    </row>
    <row r="458">
      <c r="A458" s="31"/>
      <c r="B458" s="30"/>
      <c r="C458" s="31"/>
      <c r="D458" s="30"/>
      <c r="E458" s="30"/>
      <c r="F458" s="38">
        <f>IF(A458="","",IF(COUNTIFS('Sign-out log'!$B$2:$B$501,A458,'Sign-out log'!$A$2:$A$501,"Overdue")&gt;0,"Overdue",IF(COUNTIF('Sign-out log'!$P$2:$P$501,A458)&gt;0,"Out","In")))</f>
      </c>
      <c r="G458" s="37">
        <f>IF(A458="","",IFERROR(INDEX('Sign-out log'!$F$2:$F$501,MATCH(A458,'Sign-out log'!$P$2:$P$501,0))&amp;"",""))</f>
      </c>
      <c r="H458" s="37">
        <f>IF(A458="","",IFERROR(INDEX('Sign-out log'!$I$2:$I$501,MATCH(A458,'Sign-out log'!$P$2:$P$501,0))&amp;"",""))</f>
      </c>
      <c r="I458" s="39">
        <f>IF(A458="","",COUNTIF('Sign-out log'!$B$2:$B$501,A458))</f>
      </c>
      <c r="J458" s="36"/>
    </row>
    <row r="459">
      <c r="A459" s="31"/>
      <c r="B459" s="30"/>
      <c r="C459" s="31"/>
      <c r="D459" s="30"/>
      <c r="E459" s="30"/>
      <c r="F459" s="38">
        <f>IF(A459="","",IF(COUNTIFS('Sign-out log'!$B$2:$B$501,A459,'Sign-out log'!$A$2:$A$501,"Overdue")&gt;0,"Overdue",IF(COUNTIF('Sign-out log'!$P$2:$P$501,A459)&gt;0,"Out","In")))</f>
      </c>
      <c r="G459" s="37">
        <f>IF(A459="","",IFERROR(INDEX('Sign-out log'!$F$2:$F$501,MATCH(A459,'Sign-out log'!$P$2:$P$501,0))&amp;"",""))</f>
      </c>
      <c r="H459" s="37">
        <f>IF(A459="","",IFERROR(INDEX('Sign-out log'!$I$2:$I$501,MATCH(A459,'Sign-out log'!$P$2:$P$501,0))&amp;"",""))</f>
      </c>
      <c r="I459" s="39">
        <f>IF(A459="","",COUNTIF('Sign-out log'!$B$2:$B$501,A459))</f>
      </c>
      <c r="J459" s="36"/>
    </row>
    <row r="460">
      <c r="A460" s="31"/>
      <c r="B460" s="30"/>
      <c r="C460" s="31"/>
      <c r="D460" s="30"/>
      <c r="E460" s="30"/>
      <c r="F460" s="38">
        <f>IF(A460="","",IF(COUNTIFS('Sign-out log'!$B$2:$B$501,A460,'Sign-out log'!$A$2:$A$501,"Overdue")&gt;0,"Overdue",IF(COUNTIF('Sign-out log'!$P$2:$P$501,A460)&gt;0,"Out","In")))</f>
      </c>
      <c r="G460" s="37">
        <f>IF(A460="","",IFERROR(INDEX('Sign-out log'!$F$2:$F$501,MATCH(A460,'Sign-out log'!$P$2:$P$501,0))&amp;"",""))</f>
      </c>
      <c r="H460" s="37">
        <f>IF(A460="","",IFERROR(INDEX('Sign-out log'!$I$2:$I$501,MATCH(A460,'Sign-out log'!$P$2:$P$501,0))&amp;"",""))</f>
      </c>
      <c r="I460" s="39">
        <f>IF(A460="","",COUNTIF('Sign-out log'!$B$2:$B$501,A460))</f>
      </c>
      <c r="J460" s="36"/>
    </row>
    <row r="461">
      <c r="A461" s="31"/>
      <c r="B461" s="30"/>
      <c r="C461" s="31"/>
      <c r="D461" s="30"/>
      <c r="E461" s="30"/>
      <c r="F461" s="38">
        <f>IF(A461="","",IF(COUNTIFS('Sign-out log'!$B$2:$B$501,A461,'Sign-out log'!$A$2:$A$501,"Overdue")&gt;0,"Overdue",IF(COUNTIF('Sign-out log'!$P$2:$P$501,A461)&gt;0,"Out","In")))</f>
      </c>
      <c r="G461" s="37">
        <f>IF(A461="","",IFERROR(INDEX('Sign-out log'!$F$2:$F$501,MATCH(A461,'Sign-out log'!$P$2:$P$501,0))&amp;"",""))</f>
      </c>
      <c r="H461" s="37">
        <f>IF(A461="","",IFERROR(INDEX('Sign-out log'!$I$2:$I$501,MATCH(A461,'Sign-out log'!$P$2:$P$501,0))&amp;"",""))</f>
      </c>
      <c r="I461" s="39">
        <f>IF(A461="","",COUNTIF('Sign-out log'!$B$2:$B$501,A461))</f>
      </c>
      <c r="J461" s="36"/>
    </row>
    <row r="462">
      <c r="A462" s="31"/>
      <c r="B462" s="30"/>
      <c r="C462" s="31"/>
      <c r="D462" s="30"/>
      <c r="E462" s="30"/>
      <c r="F462" s="38">
        <f>IF(A462="","",IF(COUNTIFS('Sign-out log'!$B$2:$B$501,A462,'Sign-out log'!$A$2:$A$501,"Overdue")&gt;0,"Overdue",IF(COUNTIF('Sign-out log'!$P$2:$P$501,A462)&gt;0,"Out","In")))</f>
      </c>
      <c r="G462" s="37">
        <f>IF(A462="","",IFERROR(INDEX('Sign-out log'!$F$2:$F$501,MATCH(A462,'Sign-out log'!$P$2:$P$501,0))&amp;"",""))</f>
      </c>
      <c r="H462" s="37">
        <f>IF(A462="","",IFERROR(INDEX('Sign-out log'!$I$2:$I$501,MATCH(A462,'Sign-out log'!$P$2:$P$501,0))&amp;"",""))</f>
      </c>
      <c r="I462" s="39">
        <f>IF(A462="","",COUNTIF('Sign-out log'!$B$2:$B$501,A462))</f>
      </c>
      <c r="J462" s="36"/>
    </row>
    <row r="463">
      <c r="A463" s="31"/>
      <c r="B463" s="30"/>
      <c r="C463" s="31"/>
      <c r="D463" s="30"/>
      <c r="E463" s="30"/>
      <c r="F463" s="38">
        <f>IF(A463="","",IF(COUNTIFS('Sign-out log'!$B$2:$B$501,A463,'Sign-out log'!$A$2:$A$501,"Overdue")&gt;0,"Overdue",IF(COUNTIF('Sign-out log'!$P$2:$P$501,A463)&gt;0,"Out","In")))</f>
      </c>
      <c r="G463" s="37">
        <f>IF(A463="","",IFERROR(INDEX('Sign-out log'!$F$2:$F$501,MATCH(A463,'Sign-out log'!$P$2:$P$501,0))&amp;"",""))</f>
      </c>
      <c r="H463" s="37">
        <f>IF(A463="","",IFERROR(INDEX('Sign-out log'!$I$2:$I$501,MATCH(A463,'Sign-out log'!$P$2:$P$501,0))&amp;"",""))</f>
      </c>
      <c r="I463" s="39">
        <f>IF(A463="","",COUNTIF('Sign-out log'!$B$2:$B$501,A463))</f>
      </c>
      <c r="J463" s="36"/>
    </row>
    <row r="464">
      <c r="A464" s="31"/>
      <c r="B464" s="30"/>
      <c r="C464" s="31"/>
      <c r="D464" s="30"/>
      <c r="E464" s="30"/>
      <c r="F464" s="38">
        <f>IF(A464="","",IF(COUNTIFS('Sign-out log'!$B$2:$B$501,A464,'Sign-out log'!$A$2:$A$501,"Overdue")&gt;0,"Overdue",IF(COUNTIF('Sign-out log'!$P$2:$P$501,A464)&gt;0,"Out","In")))</f>
      </c>
      <c r="G464" s="37">
        <f>IF(A464="","",IFERROR(INDEX('Sign-out log'!$F$2:$F$501,MATCH(A464,'Sign-out log'!$P$2:$P$501,0))&amp;"",""))</f>
      </c>
      <c r="H464" s="37">
        <f>IF(A464="","",IFERROR(INDEX('Sign-out log'!$I$2:$I$501,MATCH(A464,'Sign-out log'!$P$2:$P$501,0))&amp;"",""))</f>
      </c>
      <c r="I464" s="39">
        <f>IF(A464="","",COUNTIF('Sign-out log'!$B$2:$B$501,A464))</f>
      </c>
      <c r="J464" s="36"/>
    </row>
    <row r="465">
      <c r="A465" s="31"/>
      <c r="B465" s="30"/>
      <c r="C465" s="31"/>
      <c r="D465" s="30"/>
      <c r="E465" s="30"/>
      <c r="F465" s="38">
        <f>IF(A465="","",IF(COUNTIFS('Sign-out log'!$B$2:$B$501,A465,'Sign-out log'!$A$2:$A$501,"Overdue")&gt;0,"Overdue",IF(COUNTIF('Sign-out log'!$P$2:$P$501,A465)&gt;0,"Out","In")))</f>
      </c>
      <c r="G465" s="37">
        <f>IF(A465="","",IFERROR(INDEX('Sign-out log'!$F$2:$F$501,MATCH(A465,'Sign-out log'!$P$2:$P$501,0))&amp;"",""))</f>
      </c>
      <c r="H465" s="37">
        <f>IF(A465="","",IFERROR(INDEX('Sign-out log'!$I$2:$I$501,MATCH(A465,'Sign-out log'!$P$2:$P$501,0))&amp;"",""))</f>
      </c>
      <c r="I465" s="39">
        <f>IF(A465="","",COUNTIF('Sign-out log'!$B$2:$B$501,A465))</f>
      </c>
      <c r="J465" s="36"/>
    </row>
    <row r="466">
      <c r="A466" s="31"/>
      <c r="B466" s="30"/>
      <c r="C466" s="31"/>
      <c r="D466" s="30"/>
      <c r="E466" s="30"/>
      <c r="F466" s="38">
        <f>IF(A466="","",IF(COUNTIFS('Sign-out log'!$B$2:$B$501,A466,'Sign-out log'!$A$2:$A$501,"Overdue")&gt;0,"Overdue",IF(COUNTIF('Sign-out log'!$P$2:$P$501,A466)&gt;0,"Out","In")))</f>
      </c>
      <c r="G466" s="37">
        <f>IF(A466="","",IFERROR(INDEX('Sign-out log'!$F$2:$F$501,MATCH(A466,'Sign-out log'!$P$2:$P$501,0))&amp;"",""))</f>
      </c>
      <c r="H466" s="37">
        <f>IF(A466="","",IFERROR(INDEX('Sign-out log'!$I$2:$I$501,MATCH(A466,'Sign-out log'!$P$2:$P$501,0))&amp;"",""))</f>
      </c>
      <c r="I466" s="39">
        <f>IF(A466="","",COUNTIF('Sign-out log'!$B$2:$B$501,A466))</f>
      </c>
      <c r="J466" s="36"/>
    </row>
    <row r="467">
      <c r="A467" s="31"/>
      <c r="B467" s="30"/>
      <c r="C467" s="31"/>
      <c r="D467" s="30"/>
      <c r="E467" s="30"/>
      <c r="F467" s="38">
        <f>IF(A467="","",IF(COUNTIFS('Sign-out log'!$B$2:$B$501,A467,'Sign-out log'!$A$2:$A$501,"Overdue")&gt;0,"Overdue",IF(COUNTIF('Sign-out log'!$P$2:$P$501,A467)&gt;0,"Out","In")))</f>
      </c>
      <c r="G467" s="37">
        <f>IF(A467="","",IFERROR(INDEX('Sign-out log'!$F$2:$F$501,MATCH(A467,'Sign-out log'!$P$2:$P$501,0))&amp;"",""))</f>
      </c>
      <c r="H467" s="37">
        <f>IF(A467="","",IFERROR(INDEX('Sign-out log'!$I$2:$I$501,MATCH(A467,'Sign-out log'!$P$2:$P$501,0))&amp;"",""))</f>
      </c>
      <c r="I467" s="39">
        <f>IF(A467="","",COUNTIF('Sign-out log'!$B$2:$B$501,A467))</f>
      </c>
      <c r="J467" s="36"/>
    </row>
    <row r="468">
      <c r="A468" s="31"/>
      <c r="B468" s="30"/>
      <c r="C468" s="31"/>
      <c r="D468" s="30"/>
      <c r="E468" s="30"/>
      <c r="F468" s="38">
        <f>IF(A468="","",IF(COUNTIFS('Sign-out log'!$B$2:$B$501,A468,'Sign-out log'!$A$2:$A$501,"Overdue")&gt;0,"Overdue",IF(COUNTIF('Sign-out log'!$P$2:$P$501,A468)&gt;0,"Out","In")))</f>
      </c>
      <c r="G468" s="37">
        <f>IF(A468="","",IFERROR(INDEX('Sign-out log'!$F$2:$F$501,MATCH(A468,'Sign-out log'!$P$2:$P$501,0))&amp;"",""))</f>
      </c>
      <c r="H468" s="37">
        <f>IF(A468="","",IFERROR(INDEX('Sign-out log'!$I$2:$I$501,MATCH(A468,'Sign-out log'!$P$2:$P$501,0))&amp;"",""))</f>
      </c>
      <c r="I468" s="39">
        <f>IF(A468="","",COUNTIF('Sign-out log'!$B$2:$B$501,A468))</f>
      </c>
      <c r="J468" s="36"/>
    </row>
    <row r="469">
      <c r="A469" s="31"/>
      <c r="B469" s="30"/>
      <c r="C469" s="31"/>
      <c r="D469" s="30"/>
      <c r="E469" s="30"/>
      <c r="F469" s="38">
        <f>IF(A469="","",IF(COUNTIFS('Sign-out log'!$B$2:$B$501,A469,'Sign-out log'!$A$2:$A$501,"Overdue")&gt;0,"Overdue",IF(COUNTIF('Sign-out log'!$P$2:$P$501,A469)&gt;0,"Out","In")))</f>
      </c>
      <c r="G469" s="37">
        <f>IF(A469="","",IFERROR(INDEX('Sign-out log'!$F$2:$F$501,MATCH(A469,'Sign-out log'!$P$2:$P$501,0))&amp;"",""))</f>
      </c>
      <c r="H469" s="37">
        <f>IF(A469="","",IFERROR(INDEX('Sign-out log'!$I$2:$I$501,MATCH(A469,'Sign-out log'!$P$2:$P$501,0))&amp;"",""))</f>
      </c>
      <c r="I469" s="39">
        <f>IF(A469="","",COUNTIF('Sign-out log'!$B$2:$B$501,A469))</f>
      </c>
      <c r="J469" s="36"/>
    </row>
    <row r="470">
      <c r="A470" s="31"/>
      <c r="B470" s="30"/>
      <c r="C470" s="31"/>
      <c r="D470" s="30"/>
      <c r="E470" s="30"/>
      <c r="F470" s="38">
        <f>IF(A470="","",IF(COUNTIFS('Sign-out log'!$B$2:$B$501,A470,'Sign-out log'!$A$2:$A$501,"Overdue")&gt;0,"Overdue",IF(COUNTIF('Sign-out log'!$P$2:$P$501,A470)&gt;0,"Out","In")))</f>
      </c>
      <c r="G470" s="37">
        <f>IF(A470="","",IFERROR(INDEX('Sign-out log'!$F$2:$F$501,MATCH(A470,'Sign-out log'!$P$2:$P$501,0))&amp;"",""))</f>
      </c>
      <c r="H470" s="37">
        <f>IF(A470="","",IFERROR(INDEX('Sign-out log'!$I$2:$I$501,MATCH(A470,'Sign-out log'!$P$2:$P$501,0))&amp;"",""))</f>
      </c>
      <c r="I470" s="39">
        <f>IF(A470="","",COUNTIF('Sign-out log'!$B$2:$B$501,A470))</f>
      </c>
      <c r="J470" s="36"/>
    </row>
    <row r="471">
      <c r="A471" s="31"/>
      <c r="B471" s="30"/>
      <c r="C471" s="31"/>
      <c r="D471" s="30"/>
      <c r="E471" s="30"/>
      <c r="F471" s="38">
        <f>IF(A471="","",IF(COUNTIFS('Sign-out log'!$B$2:$B$501,A471,'Sign-out log'!$A$2:$A$501,"Overdue")&gt;0,"Overdue",IF(COUNTIF('Sign-out log'!$P$2:$P$501,A471)&gt;0,"Out","In")))</f>
      </c>
      <c r="G471" s="37">
        <f>IF(A471="","",IFERROR(INDEX('Sign-out log'!$F$2:$F$501,MATCH(A471,'Sign-out log'!$P$2:$P$501,0))&amp;"",""))</f>
      </c>
      <c r="H471" s="37">
        <f>IF(A471="","",IFERROR(INDEX('Sign-out log'!$I$2:$I$501,MATCH(A471,'Sign-out log'!$P$2:$P$501,0))&amp;"",""))</f>
      </c>
      <c r="I471" s="39">
        <f>IF(A471="","",COUNTIF('Sign-out log'!$B$2:$B$501,A471))</f>
      </c>
      <c r="J471" s="36"/>
    </row>
    <row r="472">
      <c r="A472" s="31"/>
      <c r="B472" s="30"/>
      <c r="C472" s="31"/>
      <c r="D472" s="30"/>
      <c r="E472" s="30"/>
      <c r="F472" s="38">
        <f>IF(A472="","",IF(COUNTIFS('Sign-out log'!$B$2:$B$501,A472,'Sign-out log'!$A$2:$A$501,"Overdue")&gt;0,"Overdue",IF(COUNTIF('Sign-out log'!$P$2:$P$501,A472)&gt;0,"Out","In")))</f>
      </c>
      <c r="G472" s="37">
        <f>IF(A472="","",IFERROR(INDEX('Sign-out log'!$F$2:$F$501,MATCH(A472,'Sign-out log'!$P$2:$P$501,0))&amp;"",""))</f>
      </c>
      <c r="H472" s="37">
        <f>IF(A472="","",IFERROR(INDEX('Sign-out log'!$I$2:$I$501,MATCH(A472,'Sign-out log'!$P$2:$P$501,0))&amp;"",""))</f>
      </c>
      <c r="I472" s="39">
        <f>IF(A472="","",COUNTIF('Sign-out log'!$B$2:$B$501,A472))</f>
      </c>
      <c r="J472" s="36"/>
    </row>
    <row r="473">
      <c r="A473" s="31"/>
      <c r="B473" s="30"/>
      <c r="C473" s="31"/>
      <c r="D473" s="30"/>
      <c r="E473" s="30"/>
      <c r="F473" s="38">
        <f>IF(A473="","",IF(COUNTIFS('Sign-out log'!$B$2:$B$501,A473,'Sign-out log'!$A$2:$A$501,"Overdue")&gt;0,"Overdue",IF(COUNTIF('Sign-out log'!$P$2:$P$501,A473)&gt;0,"Out","In")))</f>
      </c>
      <c r="G473" s="37">
        <f>IF(A473="","",IFERROR(INDEX('Sign-out log'!$F$2:$F$501,MATCH(A473,'Sign-out log'!$P$2:$P$501,0))&amp;"",""))</f>
      </c>
      <c r="H473" s="37">
        <f>IF(A473="","",IFERROR(INDEX('Sign-out log'!$I$2:$I$501,MATCH(A473,'Sign-out log'!$P$2:$P$501,0))&amp;"",""))</f>
      </c>
      <c r="I473" s="39">
        <f>IF(A473="","",COUNTIF('Sign-out log'!$B$2:$B$501,A473))</f>
      </c>
      <c r="J473" s="36"/>
    </row>
    <row r="474">
      <c r="A474" s="31"/>
      <c r="B474" s="30"/>
      <c r="C474" s="31"/>
      <c r="D474" s="30"/>
      <c r="E474" s="30"/>
      <c r="F474" s="38">
        <f>IF(A474="","",IF(COUNTIFS('Sign-out log'!$B$2:$B$501,A474,'Sign-out log'!$A$2:$A$501,"Overdue")&gt;0,"Overdue",IF(COUNTIF('Sign-out log'!$P$2:$P$501,A474)&gt;0,"Out","In")))</f>
      </c>
      <c r="G474" s="37">
        <f>IF(A474="","",IFERROR(INDEX('Sign-out log'!$F$2:$F$501,MATCH(A474,'Sign-out log'!$P$2:$P$501,0))&amp;"",""))</f>
      </c>
      <c r="H474" s="37">
        <f>IF(A474="","",IFERROR(INDEX('Sign-out log'!$I$2:$I$501,MATCH(A474,'Sign-out log'!$P$2:$P$501,0))&amp;"",""))</f>
      </c>
      <c r="I474" s="39">
        <f>IF(A474="","",COUNTIF('Sign-out log'!$B$2:$B$501,A474))</f>
      </c>
      <c r="J474" s="36"/>
    </row>
    <row r="475">
      <c r="A475" s="31"/>
      <c r="B475" s="30"/>
      <c r="C475" s="31"/>
      <c r="D475" s="30"/>
      <c r="E475" s="30"/>
      <c r="F475" s="38">
        <f>IF(A475="","",IF(COUNTIFS('Sign-out log'!$B$2:$B$501,A475,'Sign-out log'!$A$2:$A$501,"Overdue")&gt;0,"Overdue",IF(COUNTIF('Sign-out log'!$P$2:$P$501,A475)&gt;0,"Out","In")))</f>
      </c>
      <c r="G475" s="37">
        <f>IF(A475="","",IFERROR(INDEX('Sign-out log'!$F$2:$F$501,MATCH(A475,'Sign-out log'!$P$2:$P$501,0))&amp;"",""))</f>
      </c>
      <c r="H475" s="37">
        <f>IF(A475="","",IFERROR(INDEX('Sign-out log'!$I$2:$I$501,MATCH(A475,'Sign-out log'!$P$2:$P$501,0))&amp;"",""))</f>
      </c>
      <c r="I475" s="39">
        <f>IF(A475="","",COUNTIF('Sign-out log'!$B$2:$B$501,A475))</f>
      </c>
      <c r="J475" s="36"/>
    </row>
    <row r="476">
      <c r="A476" s="31"/>
      <c r="B476" s="30"/>
      <c r="C476" s="31"/>
      <c r="D476" s="30"/>
      <c r="E476" s="30"/>
      <c r="F476" s="38">
        <f>IF(A476="","",IF(COUNTIFS('Sign-out log'!$B$2:$B$501,A476,'Sign-out log'!$A$2:$A$501,"Overdue")&gt;0,"Overdue",IF(COUNTIF('Sign-out log'!$P$2:$P$501,A476)&gt;0,"Out","In")))</f>
      </c>
      <c r="G476" s="37">
        <f>IF(A476="","",IFERROR(INDEX('Sign-out log'!$F$2:$F$501,MATCH(A476,'Sign-out log'!$P$2:$P$501,0))&amp;"",""))</f>
      </c>
      <c r="H476" s="37">
        <f>IF(A476="","",IFERROR(INDEX('Sign-out log'!$I$2:$I$501,MATCH(A476,'Sign-out log'!$P$2:$P$501,0))&amp;"",""))</f>
      </c>
      <c r="I476" s="39">
        <f>IF(A476="","",COUNTIF('Sign-out log'!$B$2:$B$501,A476))</f>
      </c>
      <c r="J476" s="36"/>
    </row>
    <row r="477">
      <c r="A477" s="31"/>
      <c r="B477" s="30"/>
      <c r="C477" s="31"/>
      <c r="D477" s="30"/>
      <c r="E477" s="30"/>
      <c r="F477" s="38">
        <f>IF(A477="","",IF(COUNTIFS('Sign-out log'!$B$2:$B$501,A477,'Sign-out log'!$A$2:$A$501,"Overdue")&gt;0,"Overdue",IF(COUNTIF('Sign-out log'!$P$2:$P$501,A477)&gt;0,"Out","In")))</f>
      </c>
      <c r="G477" s="37">
        <f>IF(A477="","",IFERROR(INDEX('Sign-out log'!$F$2:$F$501,MATCH(A477,'Sign-out log'!$P$2:$P$501,0))&amp;"",""))</f>
      </c>
      <c r="H477" s="37">
        <f>IF(A477="","",IFERROR(INDEX('Sign-out log'!$I$2:$I$501,MATCH(A477,'Sign-out log'!$P$2:$P$501,0))&amp;"",""))</f>
      </c>
      <c r="I477" s="39">
        <f>IF(A477="","",COUNTIF('Sign-out log'!$B$2:$B$501,A477))</f>
      </c>
      <c r="J477" s="36"/>
    </row>
    <row r="478">
      <c r="A478" s="31"/>
      <c r="B478" s="30"/>
      <c r="C478" s="31"/>
      <c r="D478" s="30"/>
      <c r="E478" s="30"/>
      <c r="F478" s="38">
        <f>IF(A478="","",IF(COUNTIFS('Sign-out log'!$B$2:$B$501,A478,'Sign-out log'!$A$2:$A$501,"Overdue")&gt;0,"Overdue",IF(COUNTIF('Sign-out log'!$P$2:$P$501,A478)&gt;0,"Out","In")))</f>
      </c>
      <c r="G478" s="37">
        <f>IF(A478="","",IFERROR(INDEX('Sign-out log'!$F$2:$F$501,MATCH(A478,'Sign-out log'!$P$2:$P$501,0))&amp;"",""))</f>
      </c>
      <c r="H478" s="37">
        <f>IF(A478="","",IFERROR(INDEX('Sign-out log'!$I$2:$I$501,MATCH(A478,'Sign-out log'!$P$2:$P$501,0))&amp;"",""))</f>
      </c>
      <c r="I478" s="39">
        <f>IF(A478="","",COUNTIF('Sign-out log'!$B$2:$B$501,A478))</f>
      </c>
      <c r="J478" s="36"/>
    </row>
    <row r="479">
      <c r="A479" s="31"/>
      <c r="B479" s="30"/>
      <c r="C479" s="31"/>
      <c r="D479" s="30"/>
      <c r="E479" s="30"/>
      <c r="F479" s="38">
        <f>IF(A479="","",IF(COUNTIFS('Sign-out log'!$B$2:$B$501,A479,'Sign-out log'!$A$2:$A$501,"Overdue")&gt;0,"Overdue",IF(COUNTIF('Sign-out log'!$P$2:$P$501,A479)&gt;0,"Out","In")))</f>
      </c>
      <c r="G479" s="37">
        <f>IF(A479="","",IFERROR(INDEX('Sign-out log'!$F$2:$F$501,MATCH(A479,'Sign-out log'!$P$2:$P$501,0))&amp;"",""))</f>
      </c>
      <c r="H479" s="37">
        <f>IF(A479="","",IFERROR(INDEX('Sign-out log'!$I$2:$I$501,MATCH(A479,'Sign-out log'!$P$2:$P$501,0))&amp;"",""))</f>
      </c>
      <c r="I479" s="39">
        <f>IF(A479="","",COUNTIF('Sign-out log'!$B$2:$B$501,A479))</f>
      </c>
      <c r="J479" s="36"/>
    </row>
    <row r="480">
      <c r="A480" s="31"/>
      <c r="B480" s="30"/>
      <c r="C480" s="31"/>
      <c r="D480" s="30"/>
      <c r="E480" s="30"/>
      <c r="F480" s="38">
        <f>IF(A480="","",IF(COUNTIFS('Sign-out log'!$B$2:$B$501,A480,'Sign-out log'!$A$2:$A$501,"Overdue")&gt;0,"Overdue",IF(COUNTIF('Sign-out log'!$P$2:$P$501,A480)&gt;0,"Out","In")))</f>
      </c>
      <c r="G480" s="37">
        <f>IF(A480="","",IFERROR(INDEX('Sign-out log'!$F$2:$F$501,MATCH(A480,'Sign-out log'!$P$2:$P$501,0))&amp;"",""))</f>
      </c>
      <c r="H480" s="37">
        <f>IF(A480="","",IFERROR(INDEX('Sign-out log'!$I$2:$I$501,MATCH(A480,'Sign-out log'!$P$2:$P$501,0))&amp;"",""))</f>
      </c>
      <c r="I480" s="39">
        <f>IF(A480="","",COUNTIF('Sign-out log'!$B$2:$B$501,A480))</f>
      </c>
      <c r="J480" s="36"/>
    </row>
    <row r="481">
      <c r="A481" s="31"/>
      <c r="B481" s="30"/>
      <c r="C481" s="31"/>
      <c r="D481" s="30"/>
      <c r="E481" s="30"/>
      <c r="F481" s="38">
        <f>IF(A481="","",IF(COUNTIFS('Sign-out log'!$B$2:$B$501,A481,'Sign-out log'!$A$2:$A$501,"Overdue")&gt;0,"Overdue",IF(COUNTIF('Sign-out log'!$P$2:$P$501,A481)&gt;0,"Out","In")))</f>
      </c>
      <c r="G481" s="37">
        <f>IF(A481="","",IFERROR(INDEX('Sign-out log'!$F$2:$F$501,MATCH(A481,'Sign-out log'!$P$2:$P$501,0))&amp;"",""))</f>
      </c>
      <c r="H481" s="37">
        <f>IF(A481="","",IFERROR(INDEX('Sign-out log'!$I$2:$I$501,MATCH(A481,'Sign-out log'!$P$2:$P$501,0))&amp;"",""))</f>
      </c>
      <c r="I481" s="39">
        <f>IF(A481="","",COUNTIF('Sign-out log'!$B$2:$B$501,A481))</f>
      </c>
      <c r="J481" s="36"/>
    </row>
    <row r="482">
      <c r="A482" s="31"/>
      <c r="B482" s="30"/>
      <c r="C482" s="31"/>
      <c r="D482" s="30"/>
      <c r="E482" s="30"/>
      <c r="F482" s="38">
        <f>IF(A482="","",IF(COUNTIFS('Sign-out log'!$B$2:$B$501,A482,'Sign-out log'!$A$2:$A$501,"Overdue")&gt;0,"Overdue",IF(COUNTIF('Sign-out log'!$P$2:$P$501,A482)&gt;0,"Out","In")))</f>
      </c>
      <c r="G482" s="37">
        <f>IF(A482="","",IFERROR(INDEX('Sign-out log'!$F$2:$F$501,MATCH(A482,'Sign-out log'!$P$2:$P$501,0))&amp;"",""))</f>
      </c>
      <c r="H482" s="37">
        <f>IF(A482="","",IFERROR(INDEX('Sign-out log'!$I$2:$I$501,MATCH(A482,'Sign-out log'!$P$2:$P$501,0))&amp;"",""))</f>
      </c>
      <c r="I482" s="39">
        <f>IF(A482="","",COUNTIF('Sign-out log'!$B$2:$B$501,A482))</f>
      </c>
      <c r="J482" s="36"/>
    </row>
    <row r="483">
      <c r="A483" s="31"/>
      <c r="B483" s="30"/>
      <c r="C483" s="31"/>
      <c r="D483" s="30"/>
      <c r="E483" s="30"/>
      <c r="F483" s="38">
        <f>IF(A483="","",IF(COUNTIFS('Sign-out log'!$B$2:$B$501,A483,'Sign-out log'!$A$2:$A$501,"Overdue")&gt;0,"Overdue",IF(COUNTIF('Sign-out log'!$P$2:$P$501,A483)&gt;0,"Out","In")))</f>
      </c>
      <c r="G483" s="37">
        <f>IF(A483="","",IFERROR(INDEX('Sign-out log'!$F$2:$F$501,MATCH(A483,'Sign-out log'!$P$2:$P$501,0))&amp;"",""))</f>
      </c>
      <c r="H483" s="37">
        <f>IF(A483="","",IFERROR(INDEX('Sign-out log'!$I$2:$I$501,MATCH(A483,'Sign-out log'!$P$2:$P$501,0))&amp;"",""))</f>
      </c>
      <c r="I483" s="39">
        <f>IF(A483="","",COUNTIF('Sign-out log'!$B$2:$B$501,A483))</f>
      </c>
      <c r="J483" s="36"/>
    </row>
    <row r="484">
      <c r="A484" s="31"/>
      <c r="B484" s="30"/>
      <c r="C484" s="31"/>
      <c r="D484" s="30"/>
      <c r="E484" s="30"/>
      <c r="F484" s="38">
        <f>IF(A484="","",IF(COUNTIFS('Sign-out log'!$B$2:$B$501,A484,'Sign-out log'!$A$2:$A$501,"Overdue")&gt;0,"Overdue",IF(COUNTIF('Sign-out log'!$P$2:$P$501,A484)&gt;0,"Out","In")))</f>
      </c>
      <c r="G484" s="37">
        <f>IF(A484="","",IFERROR(INDEX('Sign-out log'!$F$2:$F$501,MATCH(A484,'Sign-out log'!$P$2:$P$501,0))&amp;"",""))</f>
      </c>
      <c r="H484" s="37">
        <f>IF(A484="","",IFERROR(INDEX('Sign-out log'!$I$2:$I$501,MATCH(A484,'Sign-out log'!$P$2:$P$501,0))&amp;"",""))</f>
      </c>
      <c r="I484" s="39">
        <f>IF(A484="","",COUNTIF('Sign-out log'!$B$2:$B$501,A484))</f>
      </c>
      <c r="J484" s="36"/>
    </row>
    <row r="485">
      <c r="A485" s="31"/>
      <c r="B485" s="30"/>
      <c r="C485" s="31"/>
      <c r="D485" s="30"/>
      <c r="E485" s="30"/>
      <c r="F485" s="38">
        <f>IF(A485="","",IF(COUNTIFS('Sign-out log'!$B$2:$B$501,A485,'Sign-out log'!$A$2:$A$501,"Overdue")&gt;0,"Overdue",IF(COUNTIF('Sign-out log'!$P$2:$P$501,A485)&gt;0,"Out","In")))</f>
      </c>
      <c r="G485" s="37">
        <f>IF(A485="","",IFERROR(INDEX('Sign-out log'!$F$2:$F$501,MATCH(A485,'Sign-out log'!$P$2:$P$501,0))&amp;"",""))</f>
      </c>
      <c r="H485" s="37">
        <f>IF(A485="","",IFERROR(INDEX('Sign-out log'!$I$2:$I$501,MATCH(A485,'Sign-out log'!$P$2:$P$501,0))&amp;"",""))</f>
      </c>
      <c r="I485" s="39">
        <f>IF(A485="","",COUNTIF('Sign-out log'!$B$2:$B$501,A485))</f>
      </c>
      <c r="J485" s="36"/>
    </row>
    <row r="486">
      <c r="A486" s="31"/>
      <c r="B486" s="30"/>
      <c r="C486" s="31"/>
      <c r="D486" s="30"/>
      <c r="E486" s="30"/>
      <c r="F486" s="38">
        <f>IF(A486="","",IF(COUNTIFS('Sign-out log'!$B$2:$B$501,A486,'Sign-out log'!$A$2:$A$501,"Overdue")&gt;0,"Overdue",IF(COUNTIF('Sign-out log'!$P$2:$P$501,A486)&gt;0,"Out","In")))</f>
      </c>
      <c r="G486" s="37">
        <f>IF(A486="","",IFERROR(INDEX('Sign-out log'!$F$2:$F$501,MATCH(A486,'Sign-out log'!$P$2:$P$501,0))&amp;"",""))</f>
      </c>
      <c r="H486" s="37">
        <f>IF(A486="","",IFERROR(INDEX('Sign-out log'!$I$2:$I$501,MATCH(A486,'Sign-out log'!$P$2:$P$501,0))&amp;"",""))</f>
      </c>
      <c r="I486" s="39">
        <f>IF(A486="","",COUNTIF('Sign-out log'!$B$2:$B$501,A486))</f>
      </c>
      <c r="J486" s="36"/>
    </row>
    <row r="487">
      <c r="A487" s="31"/>
      <c r="B487" s="30"/>
      <c r="C487" s="31"/>
      <c r="D487" s="30"/>
      <c r="E487" s="30"/>
      <c r="F487" s="38">
        <f>IF(A487="","",IF(COUNTIFS('Sign-out log'!$B$2:$B$501,A487,'Sign-out log'!$A$2:$A$501,"Overdue")&gt;0,"Overdue",IF(COUNTIF('Sign-out log'!$P$2:$P$501,A487)&gt;0,"Out","In")))</f>
      </c>
      <c r="G487" s="37">
        <f>IF(A487="","",IFERROR(INDEX('Sign-out log'!$F$2:$F$501,MATCH(A487,'Sign-out log'!$P$2:$P$501,0))&amp;"",""))</f>
      </c>
      <c r="H487" s="37">
        <f>IF(A487="","",IFERROR(INDEX('Sign-out log'!$I$2:$I$501,MATCH(A487,'Sign-out log'!$P$2:$P$501,0))&amp;"",""))</f>
      </c>
      <c r="I487" s="39">
        <f>IF(A487="","",COUNTIF('Sign-out log'!$B$2:$B$501,A487))</f>
      </c>
      <c r="J487" s="36"/>
    </row>
    <row r="488">
      <c r="A488" s="31"/>
      <c r="B488" s="30"/>
      <c r="C488" s="31"/>
      <c r="D488" s="30"/>
      <c r="E488" s="30"/>
      <c r="F488" s="38">
        <f>IF(A488="","",IF(COUNTIFS('Sign-out log'!$B$2:$B$501,A488,'Sign-out log'!$A$2:$A$501,"Overdue")&gt;0,"Overdue",IF(COUNTIF('Sign-out log'!$P$2:$P$501,A488)&gt;0,"Out","In")))</f>
      </c>
      <c r="G488" s="37">
        <f>IF(A488="","",IFERROR(INDEX('Sign-out log'!$F$2:$F$501,MATCH(A488,'Sign-out log'!$P$2:$P$501,0))&amp;"",""))</f>
      </c>
      <c r="H488" s="37">
        <f>IF(A488="","",IFERROR(INDEX('Sign-out log'!$I$2:$I$501,MATCH(A488,'Sign-out log'!$P$2:$P$501,0))&amp;"",""))</f>
      </c>
      <c r="I488" s="39">
        <f>IF(A488="","",COUNTIF('Sign-out log'!$B$2:$B$501,A488))</f>
      </c>
      <c r="J488" s="36"/>
    </row>
    <row r="489">
      <c r="A489" s="31"/>
      <c r="B489" s="30"/>
      <c r="C489" s="31"/>
      <c r="D489" s="30"/>
      <c r="E489" s="30"/>
      <c r="F489" s="38">
        <f>IF(A489="","",IF(COUNTIFS('Sign-out log'!$B$2:$B$501,A489,'Sign-out log'!$A$2:$A$501,"Overdue")&gt;0,"Overdue",IF(COUNTIF('Sign-out log'!$P$2:$P$501,A489)&gt;0,"Out","In")))</f>
      </c>
      <c r="G489" s="37">
        <f>IF(A489="","",IFERROR(INDEX('Sign-out log'!$F$2:$F$501,MATCH(A489,'Sign-out log'!$P$2:$P$501,0))&amp;"",""))</f>
      </c>
      <c r="H489" s="37">
        <f>IF(A489="","",IFERROR(INDEX('Sign-out log'!$I$2:$I$501,MATCH(A489,'Sign-out log'!$P$2:$P$501,0))&amp;"",""))</f>
      </c>
      <c r="I489" s="39">
        <f>IF(A489="","",COUNTIF('Sign-out log'!$B$2:$B$501,A489))</f>
      </c>
      <c r="J489" s="36"/>
    </row>
    <row r="490">
      <c r="A490" s="31"/>
      <c r="B490" s="30"/>
      <c r="C490" s="31"/>
      <c r="D490" s="30"/>
      <c r="E490" s="30"/>
      <c r="F490" s="38">
        <f>IF(A490="","",IF(COUNTIFS('Sign-out log'!$B$2:$B$501,A490,'Sign-out log'!$A$2:$A$501,"Overdue")&gt;0,"Overdue",IF(COUNTIF('Sign-out log'!$P$2:$P$501,A490)&gt;0,"Out","In")))</f>
      </c>
      <c r="G490" s="37">
        <f>IF(A490="","",IFERROR(INDEX('Sign-out log'!$F$2:$F$501,MATCH(A490,'Sign-out log'!$P$2:$P$501,0))&amp;"",""))</f>
      </c>
      <c r="H490" s="37">
        <f>IF(A490="","",IFERROR(INDEX('Sign-out log'!$I$2:$I$501,MATCH(A490,'Sign-out log'!$P$2:$P$501,0))&amp;"",""))</f>
      </c>
      <c r="I490" s="39">
        <f>IF(A490="","",COUNTIF('Sign-out log'!$B$2:$B$501,A490))</f>
      </c>
      <c r="J490" s="36"/>
    </row>
    <row r="491">
      <c r="A491" s="31"/>
      <c r="B491" s="30"/>
      <c r="C491" s="31"/>
      <c r="D491" s="30"/>
      <c r="E491" s="30"/>
      <c r="F491" s="38">
        <f>IF(A491="","",IF(COUNTIFS('Sign-out log'!$B$2:$B$501,A491,'Sign-out log'!$A$2:$A$501,"Overdue")&gt;0,"Overdue",IF(COUNTIF('Sign-out log'!$P$2:$P$501,A491)&gt;0,"Out","In")))</f>
      </c>
      <c r="G491" s="37">
        <f>IF(A491="","",IFERROR(INDEX('Sign-out log'!$F$2:$F$501,MATCH(A491,'Sign-out log'!$P$2:$P$501,0))&amp;"",""))</f>
      </c>
      <c r="H491" s="37">
        <f>IF(A491="","",IFERROR(INDEX('Sign-out log'!$I$2:$I$501,MATCH(A491,'Sign-out log'!$P$2:$P$501,0))&amp;"",""))</f>
      </c>
      <c r="I491" s="39">
        <f>IF(A491="","",COUNTIF('Sign-out log'!$B$2:$B$501,A491))</f>
      </c>
      <c r="J491" s="36"/>
    </row>
    <row r="492">
      <c r="A492" s="31"/>
      <c r="B492" s="30"/>
      <c r="C492" s="31"/>
      <c r="D492" s="30"/>
      <c r="E492" s="30"/>
      <c r="F492" s="38">
        <f>IF(A492="","",IF(COUNTIFS('Sign-out log'!$B$2:$B$501,A492,'Sign-out log'!$A$2:$A$501,"Overdue")&gt;0,"Overdue",IF(COUNTIF('Sign-out log'!$P$2:$P$501,A492)&gt;0,"Out","In")))</f>
      </c>
      <c r="G492" s="37">
        <f>IF(A492="","",IFERROR(INDEX('Sign-out log'!$F$2:$F$501,MATCH(A492,'Sign-out log'!$P$2:$P$501,0))&amp;"",""))</f>
      </c>
      <c r="H492" s="37">
        <f>IF(A492="","",IFERROR(INDEX('Sign-out log'!$I$2:$I$501,MATCH(A492,'Sign-out log'!$P$2:$P$501,0))&amp;"",""))</f>
      </c>
      <c r="I492" s="39">
        <f>IF(A492="","",COUNTIF('Sign-out log'!$B$2:$B$501,A492))</f>
      </c>
      <c r="J492" s="36"/>
    </row>
    <row r="493">
      <c r="A493" s="31"/>
      <c r="B493" s="30"/>
      <c r="C493" s="31"/>
      <c r="D493" s="30"/>
      <c r="E493" s="30"/>
      <c r="F493" s="38">
        <f>IF(A493="","",IF(COUNTIFS('Sign-out log'!$B$2:$B$501,A493,'Sign-out log'!$A$2:$A$501,"Overdue")&gt;0,"Overdue",IF(COUNTIF('Sign-out log'!$P$2:$P$501,A493)&gt;0,"Out","In")))</f>
      </c>
      <c r="G493" s="37">
        <f>IF(A493="","",IFERROR(INDEX('Sign-out log'!$F$2:$F$501,MATCH(A493,'Sign-out log'!$P$2:$P$501,0))&amp;"",""))</f>
      </c>
      <c r="H493" s="37">
        <f>IF(A493="","",IFERROR(INDEX('Sign-out log'!$I$2:$I$501,MATCH(A493,'Sign-out log'!$P$2:$P$501,0))&amp;"",""))</f>
      </c>
      <c r="I493" s="39">
        <f>IF(A493="","",COUNTIF('Sign-out log'!$B$2:$B$501,A493))</f>
      </c>
      <c r="J493" s="36"/>
    </row>
    <row r="494">
      <c r="A494" s="31"/>
      <c r="B494" s="30"/>
      <c r="C494" s="31"/>
      <c r="D494" s="30"/>
      <c r="E494" s="30"/>
      <c r="F494" s="38">
        <f>IF(A494="","",IF(COUNTIFS('Sign-out log'!$B$2:$B$501,A494,'Sign-out log'!$A$2:$A$501,"Overdue")&gt;0,"Overdue",IF(COUNTIF('Sign-out log'!$P$2:$P$501,A494)&gt;0,"Out","In")))</f>
      </c>
      <c r="G494" s="37">
        <f>IF(A494="","",IFERROR(INDEX('Sign-out log'!$F$2:$F$501,MATCH(A494,'Sign-out log'!$P$2:$P$501,0))&amp;"",""))</f>
      </c>
      <c r="H494" s="37">
        <f>IF(A494="","",IFERROR(INDEX('Sign-out log'!$I$2:$I$501,MATCH(A494,'Sign-out log'!$P$2:$P$501,0))&amp;"",""))</f>
      </c>
      <c r="I494" s="39">
        <f>IF(A494="","",COUNTIF('Sign-out log'!$B$2:$B$501,A494))</f>
      </c>
      <c r="J494" s="36"/>
    </row>
    <row r="495">
      <c r="A495" s="31"/>
      <c r="B495" s="30"/>
      <c r="C495" s="31"/>
      <c r="D495" s="30"/>
      <c r="E495" s="30"/>
      <c r="F495" s="38">
        <f>IF(A495="","",IF(COUNTIFS('Sign-out log'!$B$2:$B$501,A495,'Sign-out log'!$A$2:$A$501,"Overdue")&gt;0,"Overdue",IF(COUNTIF('Sign-out log'!$P$2:$P$501,A495)&gt;0,"Out","In")))</f>
      </c>
      <c r="G495" s="37">
        <f>IF(A495="","",IFERROR(INDEX('Sign-out log'!$F$2:$F$501,MATCH(A495,'Sign-out log'!$P$2:$P$501,0))&amp;"",""))</f>
      </c>
      <c r="H495" s="37">
        <f>IF(A495="","",IFERROR(INDEX('Sign-out log'!$I$2:$I$501,MATCH(A495,'Sign-out log'!$P$2:$P$501,0))&amp;"",""))</f>
      </c>
      <c r="I495" s="39">
        <f>IF(A495="","",COUNTIF('Sign-out log'!$B$2:$B$501,A495))</f>
      </c>
      <c r="J495" s="36"/>
    </row>
    <row r="496">
      <c r="A496" s="31"/>
      <c r="B496" s="30"/>
      <c r="C496" s="31"/>
      <c r="D496" s="30"/>
      <c r="E496" s="30"/>
      <c r="F496" s="38">
        <f>IF(A496="","",IF(COUNTIFS('Sign-out log'!$B$2:$B$501,A496,'Sign-out log'!$A$2:$A$501,"Overdue")&gt;0,"Overdue",IF(COUNTIF('Sign-out log'!$P$2:$P$501,A496)&gt;0,"Out","In")))</f>
      </c>
      <c r="G496" s="37">
        <f>IF(A496="","",IFERROR(INDEX('Sign-out log'!$F$2:$F$501,MATCH(A496,'Sign-out log'!$P$2:$P$501,0))&amp;"",""))</f>
      </c>
      <c r="H496" s="37">
        <f>IF(A496="","",IFERROR(INDEX('Sign-out log'!$I$2:$I$501,MATCH(A496,'Sign-out log'!$P$2:$P$501,0))&amp;"",""))</f>
      </c>
      <c r="I496" s="39">
        <f>IF(A496="","",COUNTIF('Sign-out log'!$B$2:$B$501,A496))</f>
      </c>
      <c r="J496" s="36"/>
    </row>
    <row r="497">
      <c r="A497" s="31"/>
      <c r="B497" s="30"/>
      <c r="C497" s="31"/>
      <c r="D497" s="30"/>
      <c r="E497" s="30"/>
      <c r="F497" s="38">
        <f>IF(A497="","",IF(COUNTIFS('Sign-out log'!$B$2:$B$501,A497,'Sign-out log'!$A$2:$A$501,"Overdue")&gt;0,"Overdue",IF(COUNTIF('Sign-out log'!$P$2:$P$501,A497)&gt;0,"Out","In")))</f>
      </c>
      <c r="G497" s="37">
        <f>IF(A497="","",IFERROR(INDEX('Sign-out log'!$F$2:$F$501,MATCH(A497,'Sign-out log'!$P$2:$P$501,0))&amp;"",""))</f>
      </c>
      <c r="H497" s="37">
        <f>IF(A497="","",IFERROR(INDEX('Sign-out log'!$I$2:$I$501,MATCH(A497,'Sign-out log'!$P$2:$P$501,0))&amp;"",""))</f>
      </c>
      <c r="I497" s="39">
        <f>IF(A497="","",COUNTIF('Sign-out log'!$B$2:$B$501,A497))</f>
      </c>
      <c r="J497" s="36"/>
    </row>
    <row r="498">
      <c r="A498" s="31"/>
      <c r="B498" s="30"/>
      <c r="C498" s="31"/>
      <c r="D498" s="30"/>
      <c r="E498" s="30"/>
      <c r="F498" s="38">
        <f>IF(A498="","",IF(COUNTIFS('Sign-out log'!$B$2:$B$501,A498,'Sign-out log'!$A$2:$A$501,"Overdue")&gt;0,"Overdue",IF(COUNTIF('Sign-out log'!$P$2:$P$501,A498)&gt;0,"Out","In")))</f>
      </c>
      <c r="G498" s="37">
        <f>IF(A498="","",IFERROR(INDEX('Sign-out log'!$F$2:$F$501,MATCH(A498,'Sign-out log'!$P$2:$P$501,0))&amp;"",""))</f>
      </c>
      <c r="H498" s="37">
        <f>IF(A498="","",IFERROR(INDEX('Sign-out log'!$I$2:$I$501,MATCH(A498,'Sign-out log'!$P$2:$P$501,0))&amp;"",""))</f>
      </c>
      <c r="I498" s="39">
        <f>IF(A498="","",COUNTIF('Sign-out log'!$B$2:$B$501,A498))</f>
      </c>
      <c r="J498" s="36"/>
    </row>
    <row r="499">
      <c r="A499" s="31"/>
      <c r="B499" s="30"/>
      <c r="C499" s="31"/>
      <c r="D499" s="30"/>
      <c r="E499" s="30"/>
      <c r="F499" s="38">
        <f>IF(A499="","",IF(COUNTIFS('Sign-out log'!$B$2:$B$501,A499,'Sign-out log'!$A$2:$A$501,"Overdue")&gt;0,"Overdue",IF(COUNTIF('Sign-out log'!$P$2:$P$501,A499)&gt;0,"Out","In")))</f>
      </c>
      <c r="G499" s="37">
        <f>IF(A499="","",IFERROR(INDEX('Sign-out log'!$F$2:$F$501,MATCH(A499,'Sign-out log'!$P$2:$P$501,0))&amp;"",""))</f>
      </c>
      <c r="H499" s="37">
        <f>IF(A499="","",IFERROR(INDEX('Sign-out log'!$I$2:$I$501,MATCH(A499,'Sign-out log'!$P$2:$P$501,0))&amp;"",""))</f>
      </c>
      <c r="I499" s="39">
        <f>IF(A499="","",COUNTIF('Sign-out log'!$B$2:$B$501,A499))</f>
      </c>
      <c r="J499" s="36"/>
    </row>
    <row r="500">
      <c r="A500" s="31"/>
      <c r="B500" s="30"/>
      <c r="C500" s="31"/>
      <c r="D500" s="30"/>
      <c r="E500" s="30"/>
      <c r="F500" s="38">
        <f>IF(A500="","",IF(COUNTIFS('Sign-out log'!$B$2:$B$501,A500,'Sign-out log'!$A$2:$A$501,"Overdue")&gt;0,"Overdue",IF(COUNTIF('Sign-out log'!$P$2:$P$501,A500)&gt;0,"Out","In")))</f>
      </c>
      <c r="G500" s="37">
        <f>IF(A500="","",IFERROR(INDEX('Sign-out log'!$F$2:$F$501,MATCH(A500,'Sign-out log'!$P$2:$P$501,0))&amp;"",""))</f>
      </c>
      <c r="H500" s="37">
        <f>IF(A500="","",IFERROR(INDEX('Sign-out log'!$I$2:$I$501,MATCH(A500,'Sign-out log'!$P$2:$P$501,0))&amp;"",""))</f>
      </c>
      <c r="I500" s="39">
        <f>IF(A500="","",COUNTIF('Sign-out log'!$B$2:$B$501,A500))</f>
      </c>
      <c r="J500" s="36"/>
    </row>
    <row r="501">
      <c r="A501" s="31"/>
      <c r="B501" s="30"/>
      <c r="C501" s="31"/>
      <c r="D501" s="30"/>
      <c r="E501" s="30"/>
      <c r="F501" s="38">
        <f>IF(A501="","",IF(COUNTIFS('Sign-out log'!$B$2:$B$501,A501,'Sign-out log'!$A$2:$A$501,"Overdue")&gt;0,"Overdue",IF(COUNTIF('Sign-out log'!$P$2:$P$501,A501)&gt;0,"Out","In")))</f>
      </c>
      <c r="G501" s="37">
        <f>IF(A501="","",IFERROR(INDEX('Sign-out log'!$F$2:$F$501,MATCH(A501,'Sign-out log'!$P$2:$P$501,0))&amp;"",""))</f>
      </c>
      <c r="H501" s="37">
        <f>IF(A501="","",IFERROR(INDEX('Sign-out log'!$I$2:$I$501,MATCH(A501,'Sign-out log'!$P$2:$P$501,0))&amp;"",""))</f>
      </c>
      <c r="I501" s="39">
        <f>IF(A501="","",COUNTIF('Sign-out log'!$B$2:$B$501,A501))</f>
      </c>
      <c r="J501" s="36"/>
    </row>
  </sheetData>
  <autoFilter ref="A1:J501"/>
  <conditionalFormatting sqref="F2:F501">
    <cfRule type="expression" dxfId="0" priority="1" stopIfTrue="1">
      <formula>$F2="Overdue"</formula>
    </cfRule>
    <cfRule type="expression" dxfId="3" priority="2" stopIfTrue="1">
      <formula>$F2="Out"</formula>
    </cfRule>
    <cfRule type="expression" dxfId="2" priority="3" stopIfTrue="1">
      <formula>$F2="In"</formula>
    </cfRule>
  </conditionalFormatting>
  <dataValidations count="2">
    <dataValidation type="custom" allowBlank="1" showInputMessage="1" showErrorMessage="1" promptTitle="Asset ID" prompt="Your own short permanent code, e.g. DRL-014. One per physical item. Never reuse a retired code." errorTitle="Asset ID already used" error="Each item needs its own asset ID. This one is already on the sheet." sqref="A2:A501">
      <formula1>COUNTIF($A$2:$A$501,A2)=1</formula1>
    </dataValidation>
    <dataValidation allowBlank="1" showInputMessage="1" promptTitle="Serial" prompt="Manufacturer serial or service tag. The column is text, so 00123456 keeps its zeros and 4E32 stays 4E32." sqref="C2:C501"/>
  </dataValidations>
  <pageMargins left="0.7" right="0.7" top="0.75" bottom="0.75" header="0.3" footer="0.3"/>
  <pageSetup orientation="landscape" fitToWidth="1" fitToHeight="0"/>
  <headerFooter>
    <oddFooter>&amp;L&amp;8TagLogger equipment register&amp;R&amp;8Page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475569"/>
    <pageSetUpPr fitToPage="1"/>
  </sheetPr>
  <dimension ref="A1:G39"/>
  <sheetViews>
    <sheetView showGridLines="0" workbookViewId="0"/>
  </sheetViews>
  <sheetFormatPr defaultRowHeight="15"/>
  <cols>
    <col min="1" max="1" width="3" customWidth="1"/>
    <col min="2" max="2" width="14" customWidth="1"/>
    <col min="3" max="3" width="28" customWidth="1"/>
    <col min="4" max="4" width="18" customWidth="1"/>
    <col min="5" max="5" width="24" customWidth="1"/>
    <col min="6" max="6" width="14" customWidth="1"/>
    <col min="7" max="7" width="14" customWidth="1"/>
  </cols>
  <sheetData>
    <row r="1" ht="34" customHeight="1">
      <c r="B1" s="9" t="inlineStr">
        <is>
          <t xml:space="preserve">Weekly check</t>
        </is>
      </c>
    </row>
    <row r="2">
      <c r="B2" s="13" t="inlineStr">
        <is>
          <t xml:space="preserve">Worked out from the Sign-out log. Go through it every Friday.</t>
        </is>
      </c>
    </row>
    <row r="3" ht="9" customHeight="1"/>
    <row r="4" ht="44" customHeight="1">
      <c r="B4" s="44">
        <f>COUNTIF('Sign-out log'!$A$2:$A$501,"Out")+COUNTIF('Sign-out log'!$A$2:$A$501,"Due today")+COUNTIF('Sign-out log'!$A$2:$A$501,"Overdue")+COUNTIF('Sign-out log'!$A$2:$A$501,"Open-ended")</f>
      </c>
      <c r="C4" s="44">
        <f>COUNTIF('Sign-out log'!$A$2:$A$501,"Overdue")</f>
      </c>
      <c r="D4" s="44">
        <f>COUNTIF('Sign-out log'!$A$2:$A$501,"Due today")</f>
      </c>
      <c r="E4" s="44">
        <f>COUNTIF('Sign-out log'!$A$2:$A$501,"Open-ended")</f>
      </c>
      <c r="F4" s="44">
        <f>COUNTIFS('Sign-out log'!$K$2:$K$501,"&gt;="&amp;(TODAY()-7))</f>
      </c>
      <c r="G4" s="44">
        <f>COUNTIFS('Sign-out log'!$M$2:$M$501,"Worse",'Sign-out log'!$K$2:$K$501,"&gt;="&amp;(TODAY()-30))</f>
      </c>
    </row>
    <row r="5" ht="32" customHeight="1">
      <c r="B5" s="45" t="inlineStr">
        <is>
          <t xml:space="preserve">Out now</t>
        </is>
      </c>
      <c r="C5" s="45" t="inlineStr">
        <is>
          <t xml:space="preserve">Overdue</t>
        </is>
      </c>
      <c r="D5" s="45" t="inlineStr">
        <is>
          <t xml:space="preserve">Due today</t>
        </is>
      </c>
      <c r="E5" s="45" t="inlineStr">
        <is>
          <t xml:space="preserve">Out with no due date</t>
        </is>
      </c>
      <c r="F5" s="45" t="inlineStr">
        <is>
          <t xml:space="preserve">Returned in the last 7 days</t>
        </is>
      </c>
      <c r="G5" s="45" t="inlineStr">
        <is>
          <t xml:space="preserve">Came back worse, last 30 days</t>
        </is>
      </c>
    </row>
    <row r="6" ht="14" customHeight="1"/>
    <row r="7" ht="24" customHeight="1">
      <c r="B7" s="11" t="inlineStr">
        <is>
          <t xml:space="preserve">Overdue, oldest due date first</t>
        </is>
      </c>
      <c r="C7" s="11"/>
      <c r="D7" s="11"/>
      <c r="E7" s="11"/>
      <c r="F7" s="11"/>
      <c r="G7" s="11"/>
    </row>
    <row r="8" ht="22" customHeight="1">
      <c r="B8" s="41" t="inlineStr">
        <is>
          <t xml:space="preserve">Asset ID</t>
        </is>
      </c>
      <c r="C8" s="41" t="inlineStr">
        <is>
          <t xml:space="preserve">Description</t>
        </is>
      </c>
      <c r="D8" s="41" t="inlineStr">
        <is>
          <t xml:space="preserve">Taken by</t>
        </is>
      </c>
      <c r="E8" s="41" t="inlineStr">
        <is>
          <t xml:space="preserve">Job / site</t>
        </is>
      </c>
      <c r="F8" s="43" t="inlineStr">
        <is>
          <t xml:space="preserve">Due back</t>
        </is>
      </c>
      <c r="G8" s="43" t="inlineStr">
        <is>
          <t xml:space="preserve">Days late</t>
        </is>
      </c>
    </row>
    <row r="9">
      <c r="B9" s="37">
        <f>IFERROR(INDEX('Sign-out log'!$B$2:$B$501,MATCH(SMALL('Sign-out log'!$O$2:$O$501,1),'Sign-out log'!$O$2:$O$501,0)),"")</f>
      </c>
      <c r="C9" s="37">
        <f>IFERROR(INDEX('Sign-out log'!$C$2:$C$501,MATCH(SMALL('Sign-out log'!$O$2:$O$501,1),'Sign-out log'!$O$2:$O$501,0)),"")</f>
      </c>
      <c r="D9" s="37">
        <f>IFERROR(INDEX('Sign-out log'!$F$2:$F$501,MATCH(SMALL('Sign-out log'!$O$2:$O$501,1),'Sign-out log'!$O$2:$O$501,0)),"")</f>
      </c>
      <c r="E9" s="37">
        <f>IFERROR(INDEX('Sign-out log'!$I$2:$I$501,MATCH(SMALL('Sign-out log'!$O$2:$O$501,1),'Sign-out log'!$O$2:$O$501,0)),"")</f>
      </c>
      <c r="F9" s="40">
        <f>IFERROR(INDEX('Sign-out log'!$H$2:$H$501,MATCH(SMALL('Sign-out log'!$O$2:$O$501,1),'Sign-out log'!$O$2:$O$501,0)),"")</f>
      </c>
      <c r="G9" s="39">
        <f>IFERROR(TODAY()-INT(INDEX('Sign-out log'!$H$2:$H$501,MATCH(SMALL('Sign-out log'!$O$2:$O$501,1),'Sign-out log'!$O$2:$O$501,0))),"")</f>
      </c>
    </row>
    <row r="10">
      <c r="B10" s="37">
        <f>IFERROR(INDEX('Sign-out log'!$B$2:$B$501,MATCH(SMALL('Sign-out log'!$O$2:$O$501,2),'Sign-out log'!$O$2:$O$501,0)),"")</f>
      </c>
      <c r="C10" s="37">
        <f>IFERROR(INDEX('Sign-out log'!$C$2:$C$501,MATCH(SMALL('Sign-out log'!$O$2:$O$501,2),'Sign-out log'!$O$2:$O$501,0)),"")</f>
      </c>
      <c r="D10" s="37">
        <f>IFERROR(INDEX('Sign-out log'!$F$2:$F$501,MATCH(SMALL('Sign-out log'!$O$2:$O$501,2),'Sign-out log'!$O$2:$O$501,0)),"")</f>
      </c>
      <c r="E10" s="37">
        <f>IFERROR(INDEX('Sign-out log'!$I$2:$I$501,MATCH(SMALL('Sign-out log'!$O$2:$O$501,2),'Sign-out log'!$O$2:$O$501,0)),"")</f>
      </c>
      <c r="F10" s="40">
        <f>IFERROR(INDEX('Sign-out log'!$H$2:$H$501,MATCH(SMALL('Sign-out log'!$O$2:$O$501,2),'Sign-out log'!$O$2:$O$501,0)),"")</f>
      </c>
      <c r="G10" s="39">
        <f>IFERROR(TODAY()-INT(INDEX('Sign-out log'!$H$2:$H$501,MATCH(SMALL('Sign-out log'!$O$2:$O$501,2),'Sign-out log'!$O$2:$O$501,0))),"")</f>
      </c>
    </row>
    <row r="11">
      <c r="B11" s="37">
        <f>IFERROR(INDEX('Sign-out log'!$B$2:$B$501,MATCH(SMALL('Sign-out log'!$O$2:$O$501,3),'Sign-out log'!$O$2:$O$501,0)),"")</f>
      </c>
      <c r="C11" s="37">
        <f>IFERROR(INDEX('Sign-out log'!$C$2:$C$501,MATCH(SMALL('Sign-out log'!$O$2:$O$501,3),'Sign-out log'!$O$2:$O$501,0)),"")</f>
      </c>
      <c r="D11" s="37">
        <f>IFERROR(INDEX('Sign-out log'!$F$2:$F$501,MATCH(SMALL('Sign-out log'!$O$2:$O$501,3),'Sign-out log'!$O$2:$O$501,0)),"")</f>
      </c>
      <c r="E11" s="37">
        <f>IFERROR(INDEX('Sign-out log'!$I$2:$I$501,MATCH(SMALL('Sign-out log'!$O$2:$O$501,3),'Sign-out log'!$O$2:$O$501,0)),"")</f>
      </c>
      <c r="F11" s="40">
        <f>IFERROR(INDEX('Sign-out log'!$H$2:$H$501,MATCH(SMALL('Sign-out log'!$O$2:$O$501,3),'Sign-out log'!$O$2:$O$501,0)),"")</f>
      </c>
      <c r="G11" s="39">
        <f>IFERROR(TODAY()-INT(INDEX('Sign-out log'!$H$2:$H$501,MATCH(SMALL('Sign-out log'!$O$2:$O$501,3),'Sign-out log'!$O$2:$O$501,0))),"")</f>
      </c>
    </row>
    <row r="12">
      <c r="B12" s="37">
        <f>IFERROR(INDEX('Sign-out log'!$B$2:$B$501,MATCH(SMALL('Sign-out log'!$O$2:$O$501,4),'Sign-out log'!$O$2:$O$501,0)),"")</f>
      </c>
      <c r="C12" s="37">
        <f>IFERROR(INDEX('Sign-out log'!$C$2:$C$501,MATCH(SMALL('Sign-out log'!$O$2:$O$501,4),'Sign-out log'!$O$2:$O$501,0)),"")</f>
      </c>
      <c r="D12" s="37">
        <f>IFERROR(INDEX('Sign-out log'!$F$2:$F$501,MATCH(SMALL('Sign-out log'!$O$2:$O$501,4),'Sign-out log'!$O$2:$O$501,0)),"")</f>
      </c>
      <c r="E12" s="37">
        <f>IFERROR(INDEX('Sign-out log'!$I$2:$I$501,MATCH(SMALL('Sign-out log'!$O$2:$O$501,4),'Sign-out log'!$O$2:$O$501,0)),"")</f>
      </c>
      <c r="F12" s="40">
        <f>IFERROR(INDEX('Sign-out log'!$H$2:$H$501,MATCH(SMALL('Sign-out log'!$O$2:$O$501,4),'Sign-out log'!$O$2:$O$501,0)),"")</f>
      </c>
      <c r="G12" s="39">
        <f>IFERROR(TODAY()-INT(INDEX('Sign-out log'!$H$2:$H$501,MATCH(SMALL('Sign-out log'!$O$2:$O$501,4),'Sign-out log'!$O$2:$O$501,0))),"")</f>
      </c>
    </row>
    <row r="13">
      <c r="B13" s="37">
        <f>IFERROR(INDEX('Sign-out log'!$B$2:$B$501,MATCH(SMALL('Sign-out log'!$O$2:$O$501,5),'Sign-out log'!$O$2:$O$501,0)),"")</f>
      </c>
      <c r="C13" s="37">
        <f>IFERROR(INDEX('Sign-out log'!$C$2:$C$501,MATCH(SMALL('Sign-out log'!$O$2:$O$501,5),'Sign-out log'!$O$2:$O$501,0)),"")</f>
      </c>
      <c r="D13" s="37">
        <f>IFERROR(INDEX('Sign-out log'!$F$2:$F$501,MATCH(SMALL('Sign-out log'!$O$2:$O$501,5),'Sign-out log'!$O$2:$O$501,0)),"")</f>
      </c>
      <c r="E13" s="37">
        <f>IFERROR(INDEX('Sign-out log'!$I$2:$I$501,MATCH(SMALL('Sign-out log'!$O$2:$O$501,5),'Sign-out log'!$O$2:$O$501,0)),"")</f>
      </c>
      <c r="F13" s="40">
        <f>IFERROR(INDEX('Sign-out log'!$H$2:$H$501,MATCH(SMALL('Sign-out log'!$O$2:$O$501,5),'Sign-out log'!$O$2:$O$501,0)),"")</f>
      </c>
      <c r="G13" s="39">
        <f>IFERROR(TODAY()-INT(INDEX('Sign-out log'!$H$2:$H$501,MATCH(SMALL('Sign-out log'!$O$2:$O$501,5),'Sign-out log'!$O$2:$O$501,0))),"")</f>
      </c>
    </row>
    <row r="14">
      <c r="B14" s="37">
        <f>IFERROR(INDEX('Sign-out log'!$B$2:$B$501,MATCH(SMALL('Sign-out log'!$O$2:$O$501,6),'Sign-out log'!$O$2:$O$501,0)),"")</f>
      </c>
      <c r="C14" s="37">
        <f>IFERROR(INDEX('Sign-out log'!$C$2:$C$501,MATCH(SMALL('Sign-out log'!$O$2:$O$501,6),'Sign-out log'!$O$2:$O$501,0)),"")</f>
      </c>
      <c r="D14" s="37">
        <f>IFERROR(INDEX('Sign-out log'!$F$2:$F$501,MATCH(SMALL('Sign-out log'!$O$2:$O$501,6),'Sign-out log'!$O$2:$O$501,0)),"")</f>
      </c>
      <c r="E14" s="37">
        <f>IFERROR(INDEX('Sign-out log'!$I$2:$I$501,MATCH(SMALL('Sign-out log'!$O$2:$O$501,6),'Sign-out log'!$O$2:$O$501,0)),"")</f>
      </c>
      <c r="F14" s="40">
        <f>IFERROR(INDEX('Sign-out log'!$H$2:$H$501,MATCH(SMALL('Sign-out log'!$O$2:$O$501,6),'Sign-out log'!$O$2:$O$501,0)),"")</f>
      </c>
      <c r="G14" s="39">
        <f>IFERROR(TODAY()-INT(INDEX('Sign-out log'!$H$2:$H$501,MATCH(SMALL('Sign-out log'!$O$2:$O$501,6),'Sign-out log'!$O$2:$O$501,0))),"")</f>
      </c>
    </row>
    <row r="15">
      <c r="B15" s="37">
        <f>IFERROR(INDEX('Sign-out log'!$B$2:$B$501,MATCH(SMALL('Sign-out log'!$O$2:$O$501,7),'Sign-out log'!$O$2:$O$501,0)),"")</f>
      </c>
      <c r="C15" s="37">
        <f>IFERROR(INDEX('Sign-out log'!$C$2:$C$501,MATCH(SMALL('Sign-out log'!$O$2:$O$501,7),'Sign-out log'!$O$2:$O$501,0)),"")</f>
      </c>
      <c r="D15" s="37">
        <f>IFERROR(INDEX('Sign-out log'!$F$2:$F$501,MATCH(SMALL('Sign-out log'!$O$2:$O$501,7),'Sign-out log'!$O$2:$O$501,0)),"")</f>
      </c>
      <c r="E15" s="37">
        <f>IFERROR(INDEX('Sign-out log'!$I$2:$I$501,MATCH(SMALL('Sign-out log'!$O$2:$O$501,7),'Sign-out log'!$O$2:$O$501,0)),"")</f>
      </c>
      <c r="F15" s="40">
        <f>IFERROR(INDEX('Sign-out log'!$H$2:$H$501,MATCH(SMALL('Sign-out log'!$O$2:$O$501,7),'Sign-out log'!$O$2:$O$501,0)),"")</f>
      </c>
      <c r="G15" s="39">
        <f>IFERROR(TODAY()-INT(INDEX('Sign-out log'!$H$2:$H$501,MATCH(SMALL('Sign-out log'!$O$2:$O$501,7),'Sign-out log'!$O$2:$O$501,0))),"")</f>
      </c>
    </row>
    <row r="16">
      <c r="B16" s="37">
        <f>IFERROR(INDEX('Sign-out log'!$B$2:$B$501,MATCH(SMALL('Sign-out log'!$O$2:$O$501,8),'Sign-out log'!$O$2:$O$501,0)),"")</f>
      </c>
      <c r="C16" s="37">
        <f>IFERROR(INDEX('Sign-out log'!$C$2:$C$501,MATCH(SMALL('Sign-out log'!$O$2:$O$501,8),'Sign-out log'!$O$2:$O$501,0)),"")</f>
      </c>
      <c r="D16" s="37">
        <f>IFERROR(INDEX('Sign-out log'!$F$2:$F$501,MATCH(SMALL('Sign-out log'!$O$2:$O$501,8),'Sign-out log'!$O$2:$O$501,0)),"")</f>
      </c>
      <c r="E16" s="37">
        <f>IFERROR(INDEX('Sign-out log'!$I$2:$I$501,MATCH(SMALL('Sign-out log'!$O$2:$O$501,8),'Sign-out log'!$O$2:$O$501,0)),"")</f>
      </c>
      <c r="F16" s="40">
        <f>IFERROR(INDEX('Sign-out log'!$H$2:$H$501,MATCH(SMALL('Sign-out log'!$O$2:$O$501,8),'Sign-out log'!$O$2:$O$501,0)),"")</f>
      </c>
      <c r="G16" s="39">
        <f>IFERROR(TODAY()-INT(INDEX('Sign-out log'!$H$2:$H$501,MATCH(SMALL('Sign-out log'!$O$2:$O$501,8),'Sign-out log'!$O$2:$O$501,0))),"")</f>
      </c>
    </row>
    <row r="17">
      <c r="B17" s="37">
        <f>IFERROR(INDEX('Sign-out log'!$B$2:$B$501,MATCH(SMALL('Sign-out log'!$O$2:$O$501,9),'Sign-out log'!$O$2:$O$501,0)),"")</f>
      </c>
      <c r="C17" s="37">
        <f>IFERROR(INDEX('Sign-out log'!$C$2:$C$501,MATCH(SMALL('Sign-out log'!$O$2:$O$501,9),'Sign-out log'!$O$2:$O$501,0)),"")</f>
      </c>
      <c r="D17" s="37">
        <f>IFERROR(INDEX('Sign-out log'!$F$2:$F$501,MATCH(SMALL('Sign-out log'!$O$2:$O$501,9),'Sign-out log'!$O$2:$O$501,0)),"")</f>
      </c>
      <c r="E17" s="37">
        <f>IFERROR(INDEX('Sign-out log'!$I$2:$I$501,MATCH(SMALL('Sign-out log'!$O$2:$O$501,9),'Sign-out log'!$O$2:$O$501,0)),"")</f>
      </c>
      <c r="F17" s="40">
        <f>IFERROR(INDEX('Sign-out log'!$H$2:$H$501,MATCH(SMALL('Sign-out log'!$O$2:$O$501,9),'Sign-out log'!$O$2:$O$501,0)),"")</f>
      </c>
      <c r="G17" s="39">
        <f>IFERROR(TODAY()-INT(INDEX('Sign-out log'!$H$2:$H$501,MATCH(SMALL('Sign-out log'!$O$2:$O$501,9),'Sign-out log'!$O$2:$O$501,0))),"")</f>
      </c>
    </row>
    <row r="18">
      <c r="B18" s="37">
        <f>IFERROR(INDEX('Sign-out log'!$B$2:$B$501,MATCH(SMALL('Sign-out log'!$O$2:$O$501,10),'Sign-out log'!$O$2:$O$501,0)),"")</f>
      </c>
      <c r="C18" s="37">
        <f>IFERROR(INDEX('Sign-out log'!$C$2:$C$501,MATCH(SMALL('Sign-out log'!$O$2:$O$501,10),'Sign-out log'!$O$2:$O$501,0)),"")</f>
      </c>
      <c r="D18" s="37">
        <f>IFERROR(INDEX('Sign-out log'!$F$2:$F$501,MATCH(SMALL('Sign-out log'!$O$2:$O$501,10),'Sign-out log'!$O$2:$O$501,0)),"")</f>
      </c>
      <c r="E18" s="37">
        <f>IFERROR(INDEX('Sign-out log'!$I$2:$I$501,MATCH(SMALL('Sign-out log'!$O$2:$O$501,10),'Sign-out log'!$O$2:$O$501,0)),"")</f>
      </c>
      <c r="F18" s="40">
        <f>IFERROR(INDEX('Sign-out log'!$H$2:$H$501,MATCH(SMALL('Sign-out log'!$O$2:$O$501,10),'Sign-out log'!$O$2:$O$501,0)),"")</f>
      </c>
      <c r="G18" s="39">
        <f>IFERROR(TODAY()-INT(INDEX('Sign-out log'!$H$2:$H$501,MATCH(SMALL('Sign-out log'!$O$2:$O$501,10),'Sign-out log'!$O$2:$O$501,0))),"")</f>
      </c>
    </row>
    <row r="19">
      <c r="B19" s="37">
        <f>IFERROR(INDEX('Sign-out log'!$B$2:$B$501,MATCH(SMALL('Sign-out log'!$O$2:$O$501,11),'Sign-out log'!$O$2:$O$501,0)),"")</f>
      </c>
      <c r="C19" s="37">
        <f>IFERROR(INDEX('Sign-out log'!$C$2:$C$501,MATCH(SMALL('Sign-out log'!$O$2:$O$501,11),'Sign-out log'!$O$2:$O$501,0)),"")</f>
      </c>
      <c r="D19" s="37">
        <f>IFERROR(INDEX('Sign-out log'!$F$2:$F$501,MATCH(SMALL('Sign-out log'!$O$2:$O$501,11),'Sign-out log'!$O$2:$O$501,0)),"")</f>
      </c>
      <c r="E19" s="37">
        <f>IFERROR(INDEX('Sign-out log'!$I$2:$I$501,MATCH(SMALL('Sign-out log'!$O$2:$O$501,11),'Sign-out log'!$O$2:$O$501,0)),"")</f>
      </c>
      <c r="F19" s="40">
        <f>IFERROR(INDEX('Sign-out log'!$H$2:$H$501,MATCH(SMALL('Sign-out log'!$O$2:$O$501,11),'Sign-out log'!$O$2:$O$501,0)),"")</f>
      </c>
      <c r="G19" s="39">
        <f>IFERROR(TODAY()-INT(INDEX('Sign-out log'!$H$2:$H$501,MATCH(SMALL('Sign-out log'!$O$2:$O$501,11),'Sign-out log'!$O$2:$O$501,0))),"")</f>
      </c>
    </row>
    <row r="20">
      <c r="B20" s="37">
        <f>IFERROR(INDEX('Sign-out log'!$B$2:$B$501,MATCH(SMALL('Sign-out log'!$O$2:$O$501,12),'Sign-out log'!$O$2:$O$501,0)),"")</f>
      </c>
      <c r="C20" s="37">
        <f>IFERROR(INDEX('Sign-out log'!$C$2:$C$501,MATCH(SMALL('Sign-out log'!$O$2:$O$501,12),'Sign-out log'!$O$2:$O$501,0)),"")</f>
      </c>
      <c r="D20" s="37">
        <f>IFERROR(INDEX('Sign-out log'!$F$2:$F$501,MATCH(SMALL('Sign-out log'!$O$2:$O$501,12),'Sign-out log'!$O$2:$O$501,0)),"")</f>
      </c>
      <c r="E20" s="37">
        <f>IFERROR(INDEX('Sign-out log'!$I$2:$I$501,MATCH(SMALL('Sign-out log'!$O$2:$O$501,12),'Sign-out log'!$O$2:$O$501,0)),"")</f>
      </c>
      <c r="F20" s="40">
        <f>IFERROR(INDEX('Sign-out log'!$H$2:$H$501,MATCH(SMALL('Sign-out log'!$O$2:$O$501,12),'Sign-out log'!$O$2:$O$501,0)),"")</f>
      </c>
      <c r="G20" s="39">
        <f>IFERROR(TODAY()-INT(INDEX('Sign-out log'!$H$2:$H$501,MATCH(SMALL('Sign-out log'!$O$2:$O$501,12),'Sign-out log'!$O$2:$O$501,0))),"")</f>
      </c>
    </row>
    <row r="21">
      <c r="B21" s="37">
        <f>IFERROR(INDEX('Sign-out log'!$B$2:$B$501,MATCH(SMALL('Sign-out log'!$O$2:$O$501,13),'Sign-out log'!$O$2:$O$501,0)),"")</f>
      </c>
      <c r="C21" s="37">
        <f>IFERROR(INDEX('Sign-out log'!$C$2:$C$501,MATCH(SMALL('Sign-out log'!$O$2:$O$501,13),'Sign-out log'!$O$2:$O$501,0)),"")</f>
      </c>
      <c r="D21" s="37">
        <f>IFERROR(INDEX('Sign-out log'!$F$2:$F$501,MATCH(SMALL('Sign-out log'!$O$2:$O$501,13),'Sign-out log'!$O$2:$O$501,0)),"")</f>
      </c>
      <c r="E21" s="37">
        <f>IFERROR(INDEX('Sign-out log'!$I$2:$I$501,MATCH(SMALL('Sign-out log'!$O$2:$O$501,13),'Sign-out log'!$O$2:$O$501,0)),"")</f>
      </c>
      <c r="F21" s="40">
        <f>IFERROR(INDEX('Sign-out log'!$H$2:$H$501,MATCH(SMALL('Sign-out log'!$O$2:$O$501,13),'Sign-out log'!$O$2:$O$501,0)),"")</f>
      </c>
      <c r="G21" s="39">
        <f>IFERROR(TODAY()-INT(INDEX('Sign-out log'!$H$2:$H$501,MATCH(SMALL('Sign-out log'!$O$2:$O$501,13),'Sign-out log'!$O$2:$O$501,0))),"")</f>
      </c>
    </row>
    <row r="22">
      <c r="B22" s="37">
        <f>IFERROR(INDEX('Sign-out log'!$B$2:$B$501,MATCH(SMALL('Sign-out log'!$O$2:$O$501,14),'Sign-out log'!$O$2:$O$501,0)),"")</f>
      </c>
      <c r="C22" s="37">
        <f>IFERROR(INDEX('Sign-out log'!$C$2:$C$501,MATCH(SMALL('Sign-out log'!$O$2:$O$501,14),'Sign-out log'!$O$2:$O$501,0)),"")</f>
      </c>
      <c r="D22" s="37">
        <f>IFERROR(INDEX('Sign-out log'!$F$2:$F$501,MATCH(SMALL('Sign-out log'!$O$2:$O$501,14),'Sign-out log'!$O$2:$O$501,0)),"")</f>
      </c>
      <c r="E22" s="37">
        <f>IFERROR(INDEX('Sign-out log'!$I$2:$I$501,MATCH(SMALL('Sign-out log'!$O$2:$O$501,14),'Sign-out log'!$O$2:$O$501,0)),"")</f>
      </c>
      <c r="F22" s="40">
        <f>IFERROR(INDEX('Sign-out log'!$H$2:$H$501,MATCH(SMALL('Sign-out log'!$O$2:$O$501,14),'Sign-out log'!$O$2:$O$501,0)),"")</f>
      </c>
      <c r="G22" s="39">
        <f>IFERROR(TODAY()-INT(INDEX('Sign-out log'!$H$2:$H$501,MATCH(SMALL('Sign-out log'!$O$2:$O$501,14),'Sign-out log'!$O$2:$O$501,0))),"")</f>
      </c>
    </row>
    <row r="23">
      <c r="B23" s="37">
        <f>IFERROR(INDEX('Sign-out log'!$B$2:$B$501,MATCH(SMALL('Sign-out log'!$O$2:$O$501,15),'Sign-out log'!$O$2:$O$501,0)),"")</f>
      </c>
      <c r="C23" s="37">
        <f>IFERROR(INDEX('Sign-out log'!$C$2:$C$501,MATCH(SMALL('Sign-out log'!$O$2:$O$501,15),'Sign-out log'!$O$2:$O$501,0)),"")</f>
      </c>
      <c r="D23" s="37">
        <f>IFERROR(INDEX('Sign-out log'!$F$2:$F$501,MATCH(SMALL('Sign-out log'!$O$2:$O$501,15),'Sign-out log'!$O$2:$O$501,0)),"")</f>
      </c>
      <c r="E23" s="37">
        <f>IFERROR(INDEX('Sign-out log'!$I$2:$I$501,MATCH(SMALL('Sign-out log'!$O$2:$O$501,15),'Sign-out log'!$O$2:$O$501,0)),"")</f>
      </c>
      <c r="F23" s="40">
        <f>IFERROR(INDEX('Sign-out log'!$H$2:$H$501,MATCH(SMALL('Sign-out log'!$O$2:$O$501,15),'Sign-out log'!$O$2:$O$501,0)),"")</f>
      </c>
      <c r="G23" s="39">
        <f>IFERROR(TODAY()-INT(INDEX('Sign-out log'!$H$2:$H$501,MATCH(SMALL('Sign-out log'!$O$2:$O$501,15),'Sign-out log'!$O$2:$O$501,0))),"")</f>
      </c>
    </row>
    <row r="24">
      <c r="B24" s="37">
        <f>IFERROR(INDEX('Sign-out log'!$B$2:$B$501,MATCH(SMALL('Sign-out log'!$O$2:$O$501,16),'Sign-out log'!$O$2:$O$501,0)),"")</f>
      </c>
      <c r="C24" s="37">
        <f>IFERROR(INDEX('Sign-out log'!$C$2:$C$501,MATCH(SMALL('Sign-out log'!$O$2:$O$501,16),'Sign-out log'!$O$2:$O$501,0)),"")</f>
      </c>
      <c r="D24" s="37">
        <f>IFERROR(INDEX('Sign-out log'!$F$2:$F$501,MATCH(SMALL('Sign-out log'!$O$2:$O$501,16),'Sign-out log'!$O$2:$O$501,0)),"")</f>
      </c>
      <c r="E24" s="37">
        <f>IFERROR(INDEX('Sign-out log'!$I$2:$I$501,MATCH(SMALL('Sign-out log'!$O$2:$O$501,16),'Sign-out log'!$O$2:$O$501,0)),"")</f>
      </c>
      <c r="F24" s="40">
        <f>IFERROR(INDEX('Sign-out log'!$H$2:$H$501,MATCH(SMALL('Sign-out log'!$O$2:$O$501,16),'Sign-out log'!$O$2:$O$501,0)),"")</f>
      </c>
      <c r="G24" s="39">
        <f>IFERROR(TODAY()-INT(INDEX('Sign-out log'!$H$2:$H$501,MATCH(SMALL('Sign-out log'!$O$2:$O$501,16),'Sign-out log'!$O$2:$O$501,0))),"")</f>
      </c>
    </row>
    <row r="25">
      <c r="B25" s="37">
        <f>IFERROR(INDEX('Sign-out log'!$B$2:$B$501,MATCH(SMALL('Sign-out log'!$O$2:$O$501,17),'Sign-out log'!$O$2:$O$501,0)),"")</f>
      </c>
      <c r="C25" s="37">
        <f>IFERROR(INDEX('Sign-out log'!$C$2:$C$501,MATCH(SMALL('Sign-out log'!$O$2:$O$501,17),'Sign-out log'!$O$2:$O$501,0)),"")</f>
      </c>
      <c r="D25" s="37">
        <f>IFERROR(INDEX('Sign-out log'!$F$2:$F$501,MATCH(SMALL('Sign-out log'!$O$2:$O$501,17),'Sign-out log'!$O$2:$O$501,0)),"")</f>
      </c>
      <c r="E25" s="37">
        <f>IFERROR(INDEX('Sign-out log'!$I$2:$I$501,MATCH(SMALL('Sign-out log'!$O$2:$O$501,17),'Sign-out log'!$O$2:$O$501,0)),"")</f>
      </c>
      <c r="F25" s="40">
        <f>IFERROR(INDEX('Sign-out log'!$H$2:$H$501,MATCH(SMALL('Sign-out log'!$O$2:$O$501,17),'Sign-out log'!$O$2:$O$501,0)),"")</f>
      </c>
      <c r="G25" s="39">
        <f>IFERROR(TODAY()-INT(INDEX('Sign-out log'!$H$2:$H$501,MATCH(SMALL('Sign-out log'!$O$2:$O$501,17),'Sign-out log'!$O$2:$O$501,0))),"")</f>
      </c>
    </row>
    <row r="26">
      <c r="B26" s="37">
        <f>IFERROR(INDEX('Sign-out log'!$B$2:$B$501,MATCH(SMALL('Sign-out log'!$O$2:$O$501,18),'Sign-out log'!$O$2:$O$501,0)),"")</f>
      </c>
      <c r="C26" s="37">
        <f>IFERROR(INDEX('Sign-out log'!$C$2:$C$501,MATCH(SMALL('Sign-out log'!$O$2:$O$501,18),'Sign-out log'!$O$2:$O$501,0)),"")</f>
      </c>
      <c r="D26" s="37">
        <f>IFERROR(INDEX('Sign-out log'!$F$2:$F$501,MATCH(SMALL('Sign-out log'!$O$2:$O$501,18),'Sign-out log'!$O$2:$O$501,0)),"")</f>
      </c>
      <c r="E26" s="37">
        <f>IFERROR(INDEX('Sign-out log'!$I$2:$I$501,MATCH(SMALL('Sign-out log'!$O$2:$O$501,18),'Sign-out log'!$O$2:$O$501,0)),"")</f>
      </c>
      <c r="F26" s="40">
        <f>IFERROR(INDEX('Sign-out log'!$H$2:$H$501,MATCH(SMALL('Sign-out log'!$O$2:$O$501,18),'Sign-out log'!$O$2:$O$501,0)),"")</f>
      </c>
      <c r="G26" s="39">
        <f>IFERROR(TODAY()-INT(INDEX('Sign-out log'!$H$2:$H$501,MATCH(SMALL('Sign-out log'!$O$2:$O$501,18),'Sign-out log'!$O$2:$O$501,0))),"")</f>
      </c>
    </row>
    <row r="27">
      <c r="B27" s="37">
        <f>IFERROR(INDEX('Sign-out log'!$B$2:$B$501,MATCH(SMALL('Sign-out log'!$O$2:$O$501,19),'Sign-out log'!$O$2:$O$501,0)),"")</f>
      </c>
      <c r="C27" s="37">
        <f>IFERROR(INDEX('Sign-out log'!$C$2:$C$501,MATCH(SMALL('Sign-out log'!$O$2:$O$501,19),'Sign-out log'!$O$2:$O$501,0)),"")</f>
      </c>
      <c r="D27" s="37">
        <f>IFERROR(INDEX('Sign-out log'!$F$2:$F$501,MATCH(SMALL('Sign-out log'!$O$2:$O$501,19),'Sign-out log'!$O$2:$O$501,0)),"")</f>
      </c>
      <c r="E27" s="37">
        <f>IFERROR(INDEX('Sign-out log'!$I$2:$I$501,MATCH(SMALL('Sign-out log'!$O$2:$O$501,19),'Sign-out log'!$O$2:$O$501,0)),"")</f>
      </c>
      <c r="F27" s="40">
        <f>IFERROR(INDEX('Sign-out log'!$H$2:$H$501,MATCH(SMALL('Sign-out log'!$O$2:$O$501,19),'Sign-out log'!$O$2:$O$501,0)),"")</f>
      </c>
      <c r="G27" s="39">
        <f>IFERROR(TODAY()-INT(INDEX('Sign-out log'!$H$2:$H$501,MATCH(SMALL('Sign-out log'!$O$2:$O$501,19),'Sign-out log'!$O$2:$O$501,0))),"")</f>
      </c>
    </row>
    <row r="28">
      <c r="B28" s="37">
        <f>IFERROR(INDEX('Sign-out log'!$B$2:$B$501,MATCH(SMALL('Sign-out log'!$O$2:$O$501,20),'Sign-out log'!$O$2:$O$501,0)),"")</f>
      </c>
      <c r="C28" s="37">
        <f>IFERROR(INDEX('Sign-out log'!$C$2:$C$501,MATCH(SMALL('Sign-out log'!$O$2:$O$501,20),'Sign-out log'!$O$2:$O$501,0)),"")</f>
      </c>
      <c r="D28" s="37">
        <f>IFERROR(INDEX('Sign-out log'!$F$2:$F$501,MATCH(SMALL('Sign-out log'!$O$2:$O$501,20),'Sign-out log'!$O$2:$O$501,0)),"")</f>
      </c>
      <c r="E28" s="37">
        <f>IFERROR(INDEX('Sign-out log'!$I$2:$I$501,MATCH(SMALL('Sign-out log'!$O$2:$O$501,20),'Sign-out log'!$O$2:$O$501,0)),"")</f>
      </c>
      <c r="F28" s="40">
        <f>IFERROR(INDEX('Sign-out log'!$H$2:$H$501,MATCH(SMALL('Sign-out log'!$O$2:$O$501,20),'Sign-out log'!$O$2:$O$501,0)),"")</f>
      </c>
      <c r="G28" s="39">
        <f>IFERROR(TODAY()-INT(INDEX('Sign-out log'!$H$2:$H$501,MATCH(SMALL('Sign-out log'!$O$2:$O$501,20),'Sign-out log'!$O$2:$O$501,0))),"")</f>
      </c>
    </row>
    <row r="29">
      <c r="B29" s="10">
        <f>IF(COUNTIF('Sign-out log'!$A$2:$A$501,"Overdue")&gt;20,"Showing 20 of "&amp;COUNTIF('Sign-out log'!$A$2:$A$501,"Overdue")&amp;" overdue. Filter Status on the Sign-out log for the rest.","")</f>
      </c>
    </row>
    <row r="30" ht="14" customHeight="1"/>
    <row r="31" ht="24" customHeight="1">
      <c r="B31" s="11" t="inlineStr">
        <is>
          <t xml:space="preserve">The Friday check</t>
        </is>
      </c>
      <c r="C31" s="11"/>
      <c r="D31" s="11"/>
      <c r="E31" s="11"/>
      <c r="F31" s="11"/>
      <c r="G31" s="11"/>
    </row>
    <row r="32" ht="19" customHeight="1">
      <c r="B32" s="12" t="inlineStr">
        <is>
          <t xml:space="preserve">1</t>
        </is>
      </c>
      <c r="C32" s="20" t="inlineStr">
        <is>
          <t xml:space="preserve">Filter the Sign-out log on Status Overdue, or work down the chase list above.</t>
        </is>
      </c>
      <c r="D32" s="20"/>
      <c r="E32" s="20"/>
      <c r="F32" s="20"/>
      <c r="G32" s="20"/>
    </row>
    <row r="33" ht="19" customHeight="1">
      <c r="B33" s="12" t="inlineStr">
        <is>
          <t xml:space="preserve">2</t>
        </is>
      </c>
      <c r="C33" s="20" t="inlineStr">
        <is>
          <t xml:space="preserve">Filter on Open-ended and give each of those rows a due date.</t>
        </is>
      </c>
      <c r="D33" s="20"/>
      <c r="E33" s="20"/>
      <c r="F33" s="20"/>
      <c r="G33" s="20"/>
    </row>
    <row r="34" ht="19" customHeight="1">
      <c r="B34" s="12" t="inlineStr">
        <is>
          <t xml:space="preserve">3</t>
        </is>
      </c>
      <c r="C34" s="20" t="inlineStr">
        <is>
          <t xml:space="preserve">Work through the overdue items oldest due date first.</t>
        </is>
      </c>
      <c r="D34" s="20"/>
      <c r="E34" s="20"/>
      <c r="F34" s="20"/>
      <c r="G34" s="20"/>
    </row>
    <row r="35" ht="19" customHeight="1">
      <c r="B35" s="12" t="inlineStr">
        <is>
          <t xml:space="preserve">4</t>
        </is>
      </c>
      <c r="C35" s="20" t="inlineStr">
        <is>
          <t xml:space="preserve">Look up each asset ID on your tag map for where it was last seen.</t>
        </is>
      </c>
      <c r="D35" s="20"/>
      <c r="E35" s="20"/>
      <c r="F35" s="20"/>
      <c r="G35" s="20"/>
    </row>
    <row r="36" ht="34" customHeight="1">
      <c r="B36" s="12" t="inlineStr">
        <is>
          <t xml:space="preserve">5</t>
        </is>
      </c>
      <c r="C36" s="20" t="inlineStr">
        <is>
          <t xml:space="preserve">Last seen at the yard or shop: it is back. Fill Returned and Condition in, then check the condition yourself.</t>
        </is>
      </c>
      <c r="D36" s="20"/>
      <c r="E36" s="20"/>
      <c r="F36" s="20"/>
      <c r="G36" s="20"/>
    </row>
    <row r="37" ht="19" customHeight="1">
      <c r="B37" s="12" t="inlineStr">
        <is>
          <t xml:space="preserve">6</t>
        </is>
      </c>
      <c r="C37" s="20" t="inlineStr">
        <is>
          <t xml:space="preserve">Last seen at the job in the row: it is still in use. Set a new due date and say why in Notes.</t>
        </is>
      </c>
      <c r="D37" s="20"/>
      <c r="E37" s="20"/>
      <c r="F37" s="20"/>
      <c r="G37" s="20"/>
    </row>
    <row r="38" ht="19" customHeight="1">
      <c r="B38" s="12" t="inlineStr">
        <is>
          <t xml:space="preserve">7</t>
        </is>
      </c>
      <c r="C38" s="20" t="inlineStr">
        <is>
          <t xml:space="preserve">Last seen somewhere it should not be: send one person to collect it this week.</t>
        </is>
      </c>
      <c r="D38" s="20"/>
      <c r="E38" s="20"/>
      <c r="F38" s="20"/>
      <c r="G38" s="20"/>
    </row>
    <row r="39" ht="34" customHeight="1">
      <c r="B39" s="12" t="inlineStr">
        <is>
          <t xml:space="preserve">8</t>
        </is>
      </c>
      <c r="C39" s="20" t="inlineStr">
        <is>
          <t xml:space="preserve">Last seen leaving a site with no later sighting: treat it as missing and follow the stolen equipment recovery guide.</t>
        </is>
      </c>
      <c r="D39" s="20"/>
      <c r="E39" s="20"/>
      <c r="F39" s="20"/>
      <c r="G39" s="20"/>
    </row>
  </sheetData>
  <mergeCells count="10">
    <mergeCell ref="B7:G7"/>
    <mergeCell ref="B31:G31"/>
    <mergeCell ref="C32:G32"/>
    <mergeCell ref="C33:G33"/>
    <mergeCell ref="C34:G34"/>
    <mergeCell ref="C35:G35"/>
    <mergeCell ref="C36:G36"/>
    <mergeCell ref="C37:G37"/>
    <mergeCell ref="C38:G38"/>
    <mergeCell ref="C39:G39"/>
  </mergeCells>
  <pageMargins left="0.7" right="0.7" top="0.75" bottom="0.75" header="0.3" footer="0.3"/>
  <pageSetup orientation="landscape" fitToWidth="1" fitToHeight="0"/>
  <headerFooter>
    <oddFooter>&amp;L&amp;8TagLogger weekly check&amp;R&amp;8Page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dimension ref="A1:K30"/>
  <sheetViews>
    <sheetView showGridLines="0" workbookViewId="0"/>
  </sheetViews>
  <sheetFormatPr defaultRowHeight="15"/>
  <cols>
    <col min="1" max="1" width="11" customWidth="1"/>
    <col min="2" max="2" width="24" customWidth="1"/>
    <col min="3" max="3" width="9" customWidth="1"/>
    <col min="4" max="4" width="16" customWidth="1"/>
    <col min="5" max="5" width="13" customWidth="1"/>
    <col min="6" max="6" width="11" customWidth="1"/>
    <col min="7" max="7" width="18" customWidth="1"/>
    <col min="8" max="8" width="16" customWidth="1"/>
    <col min="9" max="9" width="9" customWidth="1"/>
    <col min="10" max="10" width="13" customWidth="1"/>
    <col min="11" max="11" width="9" customWidth="1"/>
  </cols>
  <sheetData>
    <row r="1" ht="30" customHeight="1">
      <c r="A1" s="9" t="inlineStr">
        <is>
          <t xml:space="preserve">Equipment sign-out sheet</t>
        </is>
      </c>
    </row>
    <row r="2">
      <c r="A2" s="10" t="inlineStr">
        <is>
          <t xml:space="preserve">One row each time an item leaves. Condition words: new, good, worn, damaged. Fill condition in and returned when it comes back.</t>
        </is>
      </c>
    </row>
    <row r="3"/>
    <row r="4" ht="24" customHeight="1">
      <c r="A4" s="8" t="inlineStr">
        <is>
          <t xml:space="preserve">Site / crew</t>
        </is>
      </c>
      <c r="B4" s="49"/>
      <c r="C4" s="49"/>
      <c r="D4" s="49"/>
      <c r="E4" s="8" t="inlineStr">
        <is>
          <t xml:space="preserve">Week of</t>
        </is>
      </c>
      <c r="F4" s="49"/>
      <c r="G4" s="49"/>
      <c r="H4" s="8" t="inlineStr">
        <is>
          <t xml:space="preserve">Checked by</t>
        </is>
      </c>
      <c r="I4" s="49"/>
      <c r="J4" s="49"/>
      <c r="K4" s="49"/>
    </row>
    <row r="5"/>
    <row r="6" ht="30" customHeight="1">
      <c r="A6" s="48" t="inlineStr">
        <is>
          <t xml:space="preserve">Asset ID</t>
        </is>
      </c>
      <c r="B6" s="48" t="inlineStr">
        <is>
          <t xml:space="preserve">Description</t>
        </is>
      </c>
      <c r="C6" s="48" t="inlineStr">
        <is>
          <t xml:space="preserve">Cond. out</t>
        </is>
      </c>
      <c r="D6" s="48" t="inlineStr">
        <is>
          <t xml:space="preserve">Taken by</t>
        </is>
      </c>
      <c r="E6" s="48" t="inlineStr">
        <is>
          <t xml:space="preserve">Signed out</t>
        </is>
      </c>
      <c r="F6" s="48" t="inlineStr">
        <is>
          <t xml:space="preserve">Due back</t>
        </is>
      </c>
      <c r="G6" s="48" t="inlineStr">
        <is>
          <t xml:space="preserve">Job / site</t>
        </is>
      </c>
      <c r="H6" s="48" t="inlineStr">
        <is>
          <t xml:space="preserve">Signature</t>
        </is>
      </c>
      <c r="I6" s="48" t="inlineStr">
        <is>
          <t xml:space="preserve">Cond. in</t>
        </is>
      </c>
      <c r="J6" s="48" t="inlineStr">
        <is>
          <t xml:space="preserve">Returned</t>
        </is>
      </c>
      <c r="K6" s="48" t="inlineStr">
        <is>
          <t xml:space="preserve">Checked</t>
        </is>
      </c>
    </row>
    <row r="7" ht="26" customHeight="1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</row>
    <row r="8" ht="26" customHeight="1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</row>
    <row r="9" ht="26" customHeight="1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</row>
    <row r="10" ht="26" customHeight="1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</row>
    <row r="11" ht="26" customHeight="1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</row>
    <row r="12" ht="26" customHeight="1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</row>
    <row r="13" ht="26" customHeight="1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</row>
    <row r="14" ht="26" customHeight="1">
      <c r="A14" s="47"/>
      <c r="B14" s="47"/>
      <c r="C14" s="47"/>
      <c r="D14" s="47"/>
      <c r="E14" s="47"/>
      <c r="F14" s="47"/>
      <c r="G14" s="47"/>
      <c r="H14" s="47"/>
      <c r="I14" s="47"/>
      <c r="J14" s="47"/>
      <c r="K14" s="47"/>
    </row>
    <row r="15" ht="26" customHeight="1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</row>
    <row r="16" ht="26" customHeight="1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</row>
    <row r="17" ht="26" customHeight="1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</row>
    <row r="18" ht="26" customHeight="1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</row>
    <row r="19" ht="26" customHeight="1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</row>
    <row r="20" ht="26" customHeight="1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</row>
    <row r="21" ht="26" customHeight="1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</row>
    <row r="22" ht="26" customHeight="1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</row>
    <row r="23" ht="26" customHeight="1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</row>
    <row r="24" ht="26" customHeight="1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</row>
    <row r="25" ht="26" customHeight="1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ht="26" customHeight="1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</row>
    <row r="27" ht="26" customHeight="1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</row>
    <row r="28" ht="26" customHeight="1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</row>
    <row r="29"/>
    <row r="30">
      <c r="A30" s="10" t="inlineStr">
        <is>
          <t xml:space="preserve">Type these rows into the Sign-out log at the end of the day. TagLogger template, taglogger.com/resources/equipment-sign-out-sheet</t>
        </is>
      </c>
    </row>
  </sheetData>
  <mergeCells count="3">
    <mergeCell ref="B4:D4"/>
    <mergeCell ref="F4:G4"/>
    <mergeCell ref="I4:K4"/>
  </mergeCells>
  <printOptions horizontalCentered="1"/>
  <pageMargins left="0.4" right="0.4" top="0.4" bottom="0.4" header="0.2" footer="0.2"/>
  <pageSetup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TagLogger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TagLogger equipment sign-out sheet</dc:title>
  <dc:creator>TagLogger</dc:creator>
  <cp:lastModifiedBy>TagLogger</cp:lastModifiedBy>
  <dcterms:created xsi:type="dcterms:W3CDTF">2026-10-08T00:00:00Z</dcterms:created>
  <dcterms:modified xsi:type="dcterms:W3CDTF">2026-10-08T00:00:00Z</dcterms:modified>
</cp:coreProperties>
</file>